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ichValueRel.xml" ContentType="application/vnd.ms-excel.richvaluerel+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omments1.xml" ContentType="application/vnd.openxmlformats-officedocument.spreadsheetml.comments+xml"/>
  <Override PartName="/xl/drawings/drawing4.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featurePropertyBag/featurePropertyBag.xml" ContentType="application/vnd.ms-excel.featurepropertyba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showInkAnnotation="0" codeName="AcestRegistruDeLucru"/>
  <mc:AlternateContent xmlns:mc="http://schemas.openxmlformats.org/markup-compatibility/2006">
    <mc:Choice Requires="x15">
      <x15ac:absPath xmlns:x15ac="http://schemas.microsoft.com/office/spreadsheetml/2010/11/ac" url="C:\Users\GabrielNiculescu\Desktop\Instrumentul NIS@RO Final\"/>
    </mc:Choice>
  </mc:AlternateContent>
  <xr:revisionPtr revIDLastSave="0" documentId="13_ncr:1_{1AEC0DC3-8CCE-4D1D-B448-D08DF2469F46}" xr6:coauthVersionLast="47" xr6:coauthVersionMax="47" xr10:uidLastSave="{00000000-0000-0000-0000-000000000000}"/>
  <workbookProtection workbookAlgorithmName="SHA-512" workbookHashValue="4fphzxYS4XhY778g8qJCUeadfiI2aYrWxMGrAoNMkotqKrU0EefF9kLvfgGYxHM93cXywh+FM7eAmb8qK47fsg==" workbookSaltValue="lmZ/9EhEwxmjU89qtxNKjA==" workbookSpinCount="100000" lockStructure="1"/>
  <bookViews>
    <workbookView xWindow="-108" yWindow="-108" windowWidth="23256" windowHeight="13896" tabRatio="800" activeTab="3" xr2:uid="{00000000-000D-0000-FFFF-FFFF00000000}"/>
  </bookViews>
  <sheets>
    <sheet name="Introducere" sheetId="30" r:id="rId1"/>
    <sheet name="Instructiuni utilizare" sheetId="28" r:id="rId2"/>
    <sheet name="Date entitate" sheetId="33" r:id="rId3"/>
    <sheet name="Evaluare entitate" sheetId="15" r:id="rId4"/>
    <sheet name="Formular notificare" sheetId="37" r:id="rId5"/>
    <sheet name="Centralizator date" sheetId="35" state="hidden" r:id="rId6"/>
    <sheet name="Liste" sheetId="17" state="hidden" r:id="rId7"/>
    <sheet name="Ajutor" sheetId="36" state="hidden" r:id="rId8"/>
    <sheet name="Algoritm clasificare" sheetId="38" state="hidden" r:id="rId9"/>
  </sheets>
  <definedNames>
    <definedName name="_xlnm._FilterDatabase" localSheetId="4" hidden="1">'Formular notificare'!$C$36:$D$38</definedName>
    <definedName name="_Hlk67577761" localSheetId="0">#REF!</definedName>
    <definedName name="_Hlk67577761">#REF!</definedName>
    <definedName name="_xlnm.Print_Area" localSheetId="8">'Algoritm clasificare'!$A$1:$N$20</definedName>
    <definedName name="_xlnm.Print_Area" localSheetId="5">'Centralizator date'!$A$1:$BD$10</definedName>
    <definedName name="_xlnm.Print_Area" localSheetId="2">'Date entitate'!$B$1:$G$83</definedName>
    <definedName name="_xlnm.Print_Area" localSheetId="3">'Evaluare entitate'!$B$1:$E$187</definedName>
    <definedName name="_xlnm.Print_Area" localSheetId="4">'Formular notificare'!$B$1:$E$121</definedName>
    <definedName name="_xlnm.Print_Area" localSheetId="1">'Instructiuni utilizare'!$B$1:$Q$48</definedName>
    <definedName name="_xlnm.Print_Area" localSheetId="0">Introducere!$B$2:$L$20</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6" i="37" l="1"/>
  <c r="C87" i="37"/>
  <c r="C11" i="37"/>
  <c r="C12" i="37"/>
  <c r="C13" i="37"/>
  <c r="C14" i="37"/>
  <c r="C17" i="37"/>
  <c r="C18" i="37"/>
  <c r="C19" i="37"/>
  <c r="C20" i="37"/>
  <c r="C21" i="37"/>
  <c r="C23" i="37"/>
  <c r="C24" i="37"/>
  <c r="C89" i="37"/>
  <c r="C88" i="37"/>
  <c r="C90" i="37"/>
  <c r="C86" i="37"/>
  <c r="F2" i="33"/>
  <c r="C95" i="37" l="1" a="1"/>
  <c r="C95" i="37" s="1"/>
  <c r="C172" i="15"/>
  <c r="C118" i="37"/>
  <c r="C67" i="37"/>
  <c r="C58" i="37"/>
  <c r="C7" i="38"/>
  <c r="K7" i="38" s="1"/>
  <c r="C4" i="38"/>
  <c r="K4" i="38" s="1"/>
  <c r="C3" i="38"/>
  <c r="C2" i="38"/>
  <c r="K2" i="38" s="1"/>
  <c r="C21" i="15"/>
  <c r="C119" i="37"/>
  <c r="C76" i="37"/>
  <c r="C59" i="37"/>
  <c r="C60" i="37"/>
  <c r="D2" i="15"/>
  <c r="P2" i="28"/>
  <c r="C144" i="15" l="1"/>
  <c r="K3" i="38"/>
  <c r="G4" i="38"/>
  <c r="I3" i="38"/>
  <c r="M10" i="38"/>
  <c r="D86" i="37"/>
  <c r="M2" i="38" l="1"/>
  <c r="M9" i="38" s="1"/>
  <c r="L9" i="38" s="1"/>
  <c r="Y5" i="35"/>
  <c r="X5" i="35"/>
  <c r="C61" i="37" l="1"/>
  <c r="C81" i="37"/>
  <c r="C171" i="15"/>
  <c r="D76" i="33" l="1"/>
  <c r="C110" i="37" l="1"/>
  <c r="B2" i="36" a="1"/>
  <c r="B2" i="36" s="1"/>
  <c r="BB5" i="35"/>
  <c r="H5" i="35"/>
  <c r="G5" i="35"/>
  <c r="C50" i="37" l="1" a="1"/>
  <c r="C50" i="37" s="1"/>
  <c r="D49" i="37" s="1"/>
  <c r="V5" i="35" a="1"/>
  <c r="V5" i="35" s="1"/>
  <c r="L2" i="38"/>
  <c r="F5" i="35"/>
  <c r="E5" i="35"/>
  <c r="D5" i="35"/>
  <c r="D30" i="37"/>
  <c r="D29" i="37"/>
  <c r="D28" i="37"/>
  <c r="C115" i="37"/>
  <c r="L10" i="38" l="1"/>
  <c r="D176" i="15" s="1"/>
  <c r="AC5" i="35"/>
  <c r="E144" i="15" l="1"/>
  <c r="N46" i="17"/>
  <c r="N47" i="17"/>
  <c r="N48" i="17"/>
  <c r="N49" i="17"/>
  <c r="N50" i="17"/>
  <c r="N45" i="17"/>
  <c r="N44" i="17"/>
  <c r="C5" i="35" l="1"/>
  <c r="A5" i="35"/>
  <c r="I5" i="35"/>
  <c r="B5" i="35"/>
  <c r="AW5" i="35"/>
  <c r="AD5" i="35"/>
  <c r="AA5" i="35"/>
  <c r="Z5" i="35"/>
  <c r="Q5" i="35"/>
  <c r="P5" i="35"/>
  <c r="O5" i="35"/>
  <c r="C80" i="37"/>
  <c r="C83" i="37"/>
  <c r="C82" i="37"/>
  <c r="C106" i="37"/>
  <c r="D120" i="37"/>
  <c r="C111" i="37"/>
  <c r="C107" i="37"/>
  <c r="C109" i="37"/>
  <c r="C72" i="37"/>
  <c r="C71" i="37"/>
  <c r="C70" i="37"/>
  <c r="C108" i="37" l="1"/>
  <c r="C112" i="37" l="1"/>
  <c r="D106" i="37"/>
  <c r="D105" i="37"/>
  <c r="C105" i="37"/>
  <c r="D102" i="37"/>
  <c r="D96" i="37"/>
  <c r="D79" i="37"/>
  <c r="D75" i="37"/>
  <c r="D69" i="37"/>
  <c r="D66" i="37"/>
  <c r="C66" i="37"/>
  <c r="D57" i="37"/>
  <c r="C57" i="37"/>
  <c r="D31" i="37"/>
  <c r="C31" i="37"/>
  <c r="C30" i="37"/>
  <c r="C29" i="37"/>
  <c r="C28" i="37"/>
  <c r="C5" i="36"/>
  <c r="C6" i="36"/>
  <c r="F6" i="36" l="1"/>
  <c r="E6" i="36" s="1"/>
  <c r="L5" i="36"/>
  <c r="F5" i="36"/>
  <c r="E5" i="36" s="1"/>
  <c r="L6" i="36"/>
  <c r="D97" i="37"/>
  <c r="D98" i="37"/>
  <c r="D95" i="37"/>
  <c r="AU5" i="35"/>
  <c r="C4" i="36" l="1"/>
  <c r="C3" i="36"/>
  <c r="K6" i="36"/>
  <c r="K5" i="36"/>
  <c r="AX5" i="35"/>
  <c r="AV5" i="35"/>
  <c r="AN5" i="35"/>
  <c r="AM5" i="35"/>
  <c r="AL5" i="35"/>
  <c r="AJ5" i="35"/>
  <c r="AI5" i="35"/>
  <c r="AH5" i="35"/>
  <c r="AG5" i="35"/>
  <c r="AF5" i="35"/>
  <c r="AE5" i="35"/>
  <c r="N5" i="35"/>
  <c r="M5" i="35"/>
  <c r="L5" i="35"/>
  <c r="K5" i="35"/>
  <c r="J5" i="35"/>
  <c r="AS5" i="35"/>
  <c r="AR5" i="35"/>
  <c r="AQ5" i="35"/>
  <c r="AP5" i="35"/>
  <c r="AO5" i="35"/>
  <c r="BC5" i="35"/>
  <c r="AT5" i="35"/>
  <c r="AK5" i="35"/>
  <c r="AB5" i="35"/>
  <c r="W5" i="35"/>
  <c r="F4" i="36" l="1"/>
  <c r="E4" i="36" s="1"/>
  <c r="L4" i="36"/>
  <c r="K4" i="36" s="1"/>
  <c r="C2" i="36"/>
  <c r="D50" i="37" s="1" a="1"/>
  <c r="D50" i="37" s="1"/>
  <c r="F3" i="36"/>
  <c r="E3" i="36" s="1"/>
  <c r="L3" i="36"/>
  <c r="K3" i="36" s="1"/>
  <c r="L2" i="36" l="1"/>
  <c r="K2" i="36" s="1"/>
  <c r="N2" i="36" s="1" a="1"/>
  <c r="N2" i="36" s="1"/>
  <c r="F2" i="36"/>
  <c r="E2" i="36" s="1"/>
  <c r="C43" i="37" l="1" a="1"/>
  <c r="C43" i="37" s="1"/>
  <c r="D42" i="37" s="1"/>
  <c r="U5" i="35" a="1"/>
  <c r="U5" i="35" s="1"/>
  <c r="H2" i="36" a="1"/>
  <c r="H2" i="36" s="1"/>
  <c r="C36" i="37" l="1" a="1"/>
  <c r="C36" i="37" s="1"/>
  <c r="D35" i="37" s="1"/>
  <c r="T5" i="35" a="1"/>
  <c r="T5" i="35" s="1"/>
  <c r="E151" i="15"/>
  <c r="AN12" i="17"/>
  <c r="AN9" i="17"/>
  <c r="AN11" i="17" l="1"/>
  <c r="AN10" i="17"/>
  <c r="N43" i="17" l="1"/>
  <c r="N42" i="17"/>
  <c r="N41" i="17"/>
  <c r="N40" i="17"/>
  <c r="N39" i="17"/>
  <c r="N38" i="17"/>
  <c r="N37" i="17"/>
  <c r="N36" i="17"/>
  <c r="N35" i="17"/>
  <c r="N34" i="17"/>
  <c r="N33" i="17"/>
  <c r="N32" i="17"/>
  <c r="N31" i="17"/>
  <c r="N30" i="17"/>
  <c r="N29" i="17"/>
  <c r="N28" i="17"/>
  <c r="N27" i="17"/>
  <c r="N26" i="17"/>
  <c r="N25" i="17"/>
  <c r="N24" i="17"/>
  <c r="N23" i="17"/>
  <c r="N22" i="17"/>
  <c r="N21" i="17"/>
  <c r="N20" i="17"/>
  <c r="N19" i="17"/>
  <c r="N18" i="17"/>
  <c r="N17" i="17"/>
  <c r="N16" i="17"/>
  <c r="N15" i="17"/>
  <c r="N14" i="17"/>
  <c r="N13" i="17"/>
  <c r="N12" i="17"/>
  <c r="N11" i="17"/>
  <c r="N10" i="17"/>
  <c r="N9" i="17"/>
  <c r="N8" i="17"/>
  <c r="N7" i="17"/>
  <c r="N6" i="17"/>
  <c r="N5" i="17"/>
  <c r="N4" i="17"/>
  <c r="N3" i="17"/>
  <c r="D142" i="15" l="1"/>
  <c r="C143" i="15" s="1"/>
  <c r="S5" i="35" l="1"/>
  <c r="R5" i="35" l="1"/>
  <c r="AY5" i="35" l="1"/>
  <c r="D115" i="37"/>
</calcChain>
</file>

<file path=xl/comments1.xml><?xml version="1.0" encoding="utf-8"?>
<comments xmlns="http://schemas.openxmlformats.org/spreadsheetml/2006/main" xmlns:mc="http://schemas.openxmlformats.org/markup-compatibility/2006" xmlns:xr="http://schemas.microsoft.com/office/spreadsheetml/2014/revision" mc:Ignorable="xr">
  <authors>
    <author>Constantin Calin</author>
  </authors>
  <commentList>
    <comment ref="D10" authorId="0" shapeId="0" xr:uid="{FE43EE1C-15D0-4F26-87F6-B08779FE27D0}">
      <text>
        <r>
          <rPr>
            <b/>
            <sz val="9"/>
            <color indexed="81"/>
            <rFont val="Aptos Narrow"/>
            <family val="2"/>
          </rPr>
          <t xml:space="preserve">Denumirea entității.
</t>
        </r>
        <r>
          <rPr>
            <sz val="9"/>
            <color indexed="81"/>
            <rFont val="Aptos Narrow"/>
            <family val="2"/>
          </rPr>
          <t>Se va completa numele complet al entității conform actelor constitutive.</t>
        </r>
      </text>
    </comment>
    <comment ref="D11" authorId="0" shapeId="0" xr:uid="{7C3B0ABC-E9AE-423E-9A12-39D4727C93B8}">
      <text>
        <r>
          <rPr>
            <sz val="9"/>
            <color indexed="81"/>
            <rFont val="Aptos Narrow"/>
            <family val="2"/>
          </rPr>
          <t>Se va completa CUI (sau CIF pentru entitățile care nu dețin CUI) în funcție de tipul entității. 
Se completează fără atributul fiscal atașat (RO sau alt prefix literar), adică NUMAI partea numerică.</t>
        </r>
      </text>
    </comment>
    <comment ref="C12" authorId="0" shapeId="0" xr:uid="{9F5C1335-CFF0-4988-B250-CDA8EBC4235D}">
      <text>
        <r>
          <rPr>
            <b/>
            <sz val="9"/>
            <color indexed="81"/>
            <rFont val="Aptos Narrow"/>
            <family val="2"/>
          </rPr>
          <t>Registrul comerțului sau similar.</t>
        </r>
        <r>
          <rPr>
            <sz val="9"/>
            <color indexed="81"/>
            <rFont val="Aptos Narrow"/>
            <family val="2"/>
          </rPr>
          <t xml:space="preserve">
Se va preciza Registrul comerțului sau alte registre, respectiv Registrul asociațiilor și fundațiilor; Registrul federațiilor etc. </t>
        </r>
      </text>
    </comment>
    <comment ref="D16" authorId="0" shapeId="0" xr:uid="{CD4D7536-6D01-4C9A-9725-C448268BDC35}">
      <text>
        <r>
          <rPr>
            <b/>
            <sz val="9"/>
            <color indexed="81"/>
            <rFont val="Aptos Narrow"/>
            <family val="2"/>
          </rPr>
          <t>Pentru un sat.</t>
        </r>
        <r>
          <rPr>
            <sz val="9"/>
            <color indexed="81"/>
            <rFont val="Aptos Narrow"/>
            <family val="2"/>
          </rPr>
          <t xml:space="preserve">
Se va înscrie satul și, în paranteză, comuna, inclusiv pentru satul reședință de comună. </t>
        </r>
        <r>
          <rPr>
            <i/>
            <sz val="9"/>
            <color indexed="81"/>
            <rFont val="Aptos Narrow"/>
            <family val="2"/>
          </rPr>
          <t>Forma: Bratca (Frăsinet).</t>
        </r>
      </text>
    </comment>
    <comment ref="D18" authorId="0" shapeId="0" xr:uid="{0FF81029-61FC-494C-9C97-35D3CA61D4BA}">
      <text>
        <r>
          <rPr>
            <sz val="9"/>
            <color indexed="81"/>
            <rFont val="Aptos Narrow"/>
            <family val="2"/>
          </rPr>
          <t>Se va trece, obligatoriu, inclusiv forma arterei, respectiv bulevardul, strada, calea, șoseaua, aleea, intrarea etc.</t>
        </r>
      </text>
    </comment>
    <comment ref="D25" authorId="0" shapeId="0" xr:uid="{D2B9BB92-0F7E-49F5-A890-BBD0175632FB}">
      <text>
        <r>
          <rPr>
            <sz val="9"/>
            <color indexed="81"/>
            <rFont val="Aptos Narrow"/>
            <family val="2"/>
          </rPr>
          <t>Se vor utiliza NUMAI e-mailuri instituționale. Este interzisă utilizarea de e-mailuri comerciale în relația cu DNSC.</t>
        </r>
      </text>
    </comment>
    <comment ref="D31" authorId="0" shapeId="0" xr:uid="{1A86A6A2-0678-42F4-B353-C04C0A2B238E}">
      <text>
        <r>
          <rPr>
            <sz val="9"/>
            <color indexed="81"/>
            <rFont val="Aptos Narrow"/>
            <family val="2"/>
          </rPr>
          <t xml:space="preserve">Se vor înscrie toate CAEN-urile secundare autorizate care au corespondență în anexele 1 și 2 din OUG nr. 155/2024.
Obligatoriu, pentru CAEN-urile se vor înscrie clasa CAEN, respectiv 4 cifre.
În cazul în care există mai multe CAEN-uri secundare active se va folosi, obligatoriu, pentru separare punct și virgulă urmat de spațiu (; ) - </t>
        </r>
        <r>
          <rPr>
            <i/>
            <sz val="9"/>
            <color indexed="81"/>
            <rFont val="Aptos Narrow"/>
            <family val="2"/>
          </rPr>
          <t>exemplu: 1106; 2601</t>
        </r>
        <r>
          <rPr>
            <sz val="9"/>
            <color indexed="81"/>
            <rFont val="Aptos Narrow"/>
            <family val="2"/>
          </rPr>
          <t>.</t>
        </r>
      </text>
    </comment>
    <comment ref="C34" authorId="0" shapeId="0" xr:uid="{0A804A78-E470-4159-80F3-A0441EA65CFD}">
      <text>
        <r>
          <rPr>
            <b/>
            <sz val="9"/>
            <color indexed="81"/>
            <rFont val="Aptos Narrow"/>
            <family val="2"/>
          </rPr>
          <t>Precizare.</t>
        </r>
        <r>
          <rPr>
            <sz val="9"/>
            <color indexed="81"/>
            <rFont val="Aptos Narrow"/>
            <family val="2"/>
          </rPr>
          <t xml:space="preserve">
Se vor avea în vedere prevederile art. 14 alin. (3) și alin. (4), respectiv obligativitatea pentru entitățile esențiale și voluntariat pentru celelalte entități.</t>
        </r>
      </text>
    </comment>
    <comment ref="D42" authorId="0" shapeId="0" xr:uid="{E39829D7-29DB-46AB-B248-2E74516E71F1}">
      <text>
        <r>
          <rPr>
            <sz val="9"/>
            <color indexed="81"/>
            <rFont val="Aptos Narrow"/>
            <family val="2"/>
          </rPr>
          <t>În cazul în care responsabilul cu securitatea cibernetică este și persoana însărcinată cu monitorizarea se vor înscrie datele doar la B3.</t>
        </r>
      </text>
    </comment>
    <comment ref="D50" authorId="0" shapeId="0" xr:uid="{4F292292-3A04-4E9F-B235-BB84546451AF}">
      <text>
        <r>
          <rPr>
            <sz val="9"/>
            <color indexed="81"/>
            <rFont val="Aptos Narrow"/>
            <family val="2"/>
          </rPr>
          <t>Se vor utiliza NUMAI e-mailuri instituționale. Este interzisă utilizarea de e-mailuri personale în relația cu DNSC.</t>
        </r>
      </text>
    </comment>
    <comment ref="D52" authorId="0" shapeId="0" xr:uid="{EF187CBA-1939-481B-9F08-FA170B359215}">
      <text>
        <r>
          <rPr>
            <sz val="9"/>
            <color indexed="81"/>
            <rFont val="Aptos Narrow"/>
            <family val="2"/>
          </rPr>
          <t xml:space="preserve">Obligatoriu, se va înscrie </t>
        </r>
        <r>
          <rPr>
            <b/>
            <i/>
            <sz val="9"/>
            <color indexed="81"/>
            <rFont val="Aptos Narrow"/>
            <family val="2"/>
          </rPr>
          <t xml:space="preserve">intervalul în formă de rețea (CIDR). </t>
        </r>
        <r>
          <rPr>
            <sz val="9"/>
            <color indexed="81"/>
            <rFont val="Aptos Narrow"/>
            <family val="2"/>
          </rPr>
          <t xml:space="preserve">În cazul mai multor intervale, acestea se vor despărți, obligatoriu, prin punct și virgulă urmat de un spațiu (; ") - </t>
        </r>
        <r>
          <rPr>
            <i/>
            <sz val="9"/>
            <color indexed="81"/>
            <rFont val="Aptos Narrow"/>
            <family val="2"/>
          </rPr>
          <t>exemplu: 100.106.171.93/32; 10.66.198.88/29</t>
        </r>
        <r>
          <rPr>
            <sz val="9"/>
            <color indexed="81"/>
            <rFont val="Aptos Narrow"/>
            <family val="2"/>
          </rPr>
          <t>.</t>
        </r>
      </text>
    </comment>
    <comment ref="D55" authorId="0" shapeId="0" xr:uid="{2DA26C0B-56D8-4B4D-B416-A369C318984E}">
      <text>
        <r>
          <rPr>
            <sz val="9"/>
            <color indexed="81"/>
            <rFont val="Aptos Narrow"/>
            <family val="2"/>
          </rPr>
          <t xml:space="preserve">În cazul în care se furnizează servicii în mai multe state membre se va folosi, obligatoriu, pentru separare virgulă urmată de spațiu (, ) - </t>
        </r>
        <r>
          <rPr>
            <i/>
            <sz val="9"/>
            <color indexed="81"/>
            <rFont val="Aptos Narrow"/>
            <family val="2"/>
          </rPr>
          <t>exemplu: Italia, România (nu se va folosi conjucția ”și”)</t>
        </r>
        <r>
          <rPr>
            <sz val="9"/>
            <color indexed="81"/>
            <rFont val="Aptos Narrow"/>
            <family val="2"/>
          </rPr>
          <t>.
Obligatoriu, în cazul în care entitatea furnizează servicii numai în România, se va completa câmpul respectiv cu România.</t>
        </r>
      </text>
    </comment>
    <comment ref="D56" authorId="0" shapeId="0" xr:uid="{F62CA677-0197-4801-8B50-4045C1BC681B}">
      <text>
        <r>
          <rPr>
            <sz val="9"/>
            <color indexed="81"/>
            <rFont val="Aptos Narrow"/>
            <family val="2"/>
          </rPr>
          <t xml:space="preserve">Formatul adreselor: </t>
        </r>
        <r>
          <rPr>
            <i/>
            <sz val="9"/>
            <color indexed="81"/>
            <rFont val="Aptos Narrow"/>
            <family val="2"/>
          </rPr>
          <t>strada număr (număr stradă), cod poștal localitatea, statul</t>
        </r>
        <r>
          <rPr>
            <sz val="9"/>
            <color indexed="81"/>
            <rFont val="Aptos Narrow"/>
            <family val="2"/>
          </rPr>
          <t xml:space="preserve">. 
Sediile se despart prin (;). După adresa unui sediu dintr-un anumit stat se va scrie punct și virgulă urmat de spațiu (; ) - </t>
        </r>
        <r>
          <rPr>
            <i/>
            <sz val="9"/>
            <color indexed="81"/>
            <rFont val="Aptos Narrow"/>
            <family val="2"/>
          </rPr>
          <t>exemplu: Via Garibaldi 25, 00184 Roma RM, Italia; 12 Rue de la Paix, 75008 Paris, Franța (nu se va folosi conjucția ”și”)</t>
        </r>
        <r>
          <rPr>
            <sz val="9"/>
            <color indexed="81"/>
            <rFont val="Aptos Narrow"/>
            <family val="2"/>
          </rPr>
          <t>.
Atenție. Nu se trec sediile din România.</t>
        </r>
      </text>
    </comment>
    <comment ref="D74" authorId="0" shapeId="0" xr:uid="{6BC9773B-88BB-4D26-902D-F292D34F81BC}">
      <text>
        <r>
          <rPr>
            <sz val="9"/>
            <color indexed="81"/>
            <rFont val="Aptos Narrow"/>
            <family val="2"/>
          </rPr>
          <t>Orice alte documente relevante pentru clarificarea și atestarea datelor și informațiilor furnizate prin intermediul prezentului formular.</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Andre Stephan</author>
    <author>Constantin Calin</author>
    <author>Kervyn de Merendre Jean</author>
  </authors>
  <commentList>
    <comment ref="C9" authorId="0" shapeId="0" xr:uid="{F94273CB-A718-4489-8DF7-DBADC003B54F}">
      <text>
        <r>
          <rPr>
            <sz val="9"/>
            <color indexed="81"/>
            <rFont val="Aptos Narrow"/>
            <family val="2"/>
          </rPr>
          <t xml:space="preserve">Plafonul de mărime este definit pe baza </t>
        </r>
        <r>
          <rPr>
            <i/>
            <sz val="9"/>
            <color indexed="81"/>
            <rFont val="Aptos Narrow"/>
            <family val="2"/>
          </rPr>
          <t xml:space="preserve">Legii nr. 346 /2004 privind stimularea înființării și dezvoltării întreprinderilor mici și mijlocii </t>
        </r>
        <r>
          <rPr>
            <sz val="9"/>
            <color indexed="81"/>
            <rFont val="Aptos Narrow"/>
            <family val="2"/>
          </rPr>
          <t xml:space="preserve">(Monitorul Oficial al României, Partea I, nr. 681 din 29 iulie 2004).
Pentru a calcula datele care trebuie luate în considerare pentru stabilirea pragurilor, o organizație trebuie mai întâi să stabilească dacă este o:
a) întreprindere autonomă;
b) întreprindere parteneră;
c) întreprindere legată.
Calculele pentru fiecare dintre cele trei tipuri de întreprinderi sunt diferite și vor determina în cele din urmă dacă întreprinderea îndeplinește plafonul de mărime. În funcție de situație, o întreprindere poate și trebui să ia în considerare:
- numai propriile date;
- o parte din date în cazul unei societăți partenere; sau
- toate datele oricărei întreprinderi considerate legată de aceasta.
Pentru a evalua plafonul de mărime, DNSC ia în considerare, de asemenea, independența rețelelor și a sistemelor informatice ale entității în cauză în raport cu organizațiile partenere sau legate în cadrul unui grup.
</t>
        </r>
        <r>
          <rPr>
            <b/>
            <sz val="9"/>
            <color indexed="81"/>
            <rFont val="Aptos Narrow"/>
            <family val="2"/>
          </rPr>
          <t xml:space="preserve">Atenție! </t>
        </r>
        <r>
          <rPr>
            <sz val="9"/>
            <color indexed="81"/>
            <rFont val="Aptos Narrow"/>
            <family val="2"/>
          </rPr>
          <t>Art. 4 ind. 5 din Legea nr. 346/2004, nu se aplică.</t>
        </r>
      </text>
    </comment>
    <comment ref="D9" authorId="1" shapeId="0" xr:uid="{EB381B8F-DF5C-4D2F-A222-56924CD85E58}">
      <text>
        <r>
          <rPr>
            <sz val="9"/>
            <color indexed="81"/>
            <rFont val="Aptos Narrow"/>
            <family val="2"/>
          </rPr>
          <t>În conformitate cu OUG nr. 155/2024, plafonul de mărime nu are niciun impact asupra: 
- entităților din sectorul administrației publice; 
- furnizorilor de rețele publice de comunicații electronice sau de servicii de comunicații electronice accesibile publicului;  
- prestarorilor de servicii de încredere calificați; prestarorilor de servicii de încredere.
- registrelor de nume TLD;
- furnizorilor de servicii DNS; 
- infrastructurilor critice/entităților critice (entitățile identificate drept entități critice conform Legii nr. 294/2024 privind reziliența entităților critice). 
Există, de asemenea, două norme specifice referitoare la situația întreprinderilor partenere sau legate:
- este luată în considerare independența de care se bucură o entitate, în ceea ce privește rețelele și sistemele informatice pe care le utilizează pentru a-și furniza serviciile și în ceea ce privește serviciile pe care le furnizează; 
- datele organismelor publice considerate parteneri sau întreprinderi legate de o entitate în cauză nu sunt luate în considerare. O entitate trebuie să poată justifica în mod corespunzător aplicarea uneia dintre aceste ultime două norme.</t>
        </r>
      </text>
    </comment>
    <comment ref="C17" authorId="0" shapeId="0" xr:uid="{23E1DDA8-8F6D-4BB8-A10B-468E216B6255}">
      <text>
        <r>
          <rPr>
            <sz val="9"/>
            <color indexed="81"/>
            <rFont val="Aptos Narrow"/>
            <family val="2"/>
          </rPr>
          <t>Legea nr. 346/2004 privind stimularea înființării și dezvoltării întreprinderilor mici și mijlocii, publicată în Monitorul Oficial al României, Partea I, nr. 681 din 29 iulie 2004. (Art. 5 - 7)</t>
        </r>
      </text>
    </comment>
    <comment ref="C18" authorId="0" shapeId="0" xr:uid="{5E886A2F-23C3-481C-9E3F-563F14601A6B}">
      <text>
        <r>
          <rPr>
            <sz val="9"/>
            <color indexed="81"/>
            <rFont val="Aptos Narrow"/>
            <family val="2"/>
          </rPr>
          <t>Legea nr. 346/2004 privind stimularea înființării și dezvoltării întreprinderilor mici și mijlocii, publicată în Monitorul Oficial al României, Partea I, nr. 681 din 29 iulie 2004. (Art. 6 - 7)</t>
        </r>
      </text>
    </comment>
    <comment ref="C19" authorId="1" shapeId="0" xr:uid="{797EA85F-729F-4D59-A107-5A11EF9EFF70}">
      <text>
        <r>
          <rPr>
            <sz val="9"/>
            <color indexed="81"/>
            <rFont val="Aptos Narrow"/>
            <family val="2"/>
          </rPr>
          <t>Legea nr. 346/2004 privind stimularea înființării și dezvoltării întreprinderilor mici și mijlocii, publicată în Monitorul Oficial al României, Partea I, nr. 681 din 29 iulie 2004. (Art. 6 - 7)</t>
        </r>
      </text>
    </comment>
    <comment ref="C25" authorId="1" shapeId="0" xr:uid="{0A38BE70-61BE-4439-ACFE-794A5D5E3670}">
      <text>
        <r>
          <rPr>
            <sz val="9"/>
            <color indexed="81"/>
            <rFont val="Aptos Narrow"/>
            <family val="2"/>
          </rPr>
          <t xml:space="preserve">În cazul în care nu identificați în listă un serviciu echivalent serviciului furnizat de entitate alegeți câmpul </t>
        </r>
        <r>
          <rPr>
            <i/>
            <sz val="9"/>
            <color indexed="81"/>
            <rFont val="Aptos Narrow"/>
            <family val="2"/>
          </rPr>
          <t>„Niciunul dintre cele de mai sus”</t>
        </r>
        <r>
          <rPr>
            <sz val="9"/>
            <color indexed="81"/>
            <rFont val="Aptos Narrow"/>
            <family val="2"/>
          </rPr>
          <t>.
În această situație, entitatea nu are obligații în conformitate cu OUG nr. 155/2024.</t>
        </r>
      </text>
    </comment>
    <comment ref="C30" authorId="2" shapeId="0" xr:uid="{7E5AAC2B-08B2-41E4-895B-8884E3AA1A43}">
      <text>
        <r>
          <rPr>
            <sz val="9"/>
            <color indexed="81"/>
            <rFont val="Aptos Narrow"/>
            <family val="2"/>
          </rPr>
          <t>Astfel cum sunt definiți ca “operatori economici” la art. 3 pct. 73 din Legea nr. 123/2012 a energiei electrice și a gazelor naturale, care îndeplinesc funcția de „furnizare de energie electrică”, astfel cum este definit la art. 3 pct. 46 din Legea nr. 123/2012 a energiei electrice și a gazelor naturale.</t>
        </r>
      </text>
    </comment>
    <comment ref="C31" authorId="2" shapeId="0" xr:uid="{A32D1628-0A94-4007-8E67-7F09DF9BA008}">
      <text>
        <r>
          <rPr>
            <sz val="9"/>
            <color indexed="81"/>
            <rFont val="Aptos Narrow"/>
            <family val="2"/>
          </rPr>
          <t>Astfel cum sunt definiți la art. 3 pct. 70 din Legea nr. 123/2012 a energiei electrice și a gazelor naturale.</t>
        </r>
      </text>
    </comment>
    <comment ref="C32" authorId="2" shapeId="0" xr:uid="{13DBA231-FEA4-4ED5-A0FE-DF906663534E}">
      <text>
        <r>
          <rPr>
            <sz val="9"/>
            <color indexed="81"/>
            <rFont val="Aptos Narrow"/>
            <family val="2"/>
          </rPr>
          <t xml:space="preserve">Astfel cum sunt definiți la art. 3 pct. 71 din </t>
        </r>
        <r>
          <rPr>
            <i/>
            <sz val="9"/>
            <color indexed="81"/>
            <rFont val="Aptos Narrow"/>
            <family val="2"/>
          </rPr>
          <t>Legea nr. 123/2012 a energiei electrice și a gazelor naturale.</t>
        </r>
      </text>
    </comment>
    <comment ref="C33" authorId="2" shapeId="0" xr:uid="{D7661568-65E8-4B22-A8BF-17C4E0F273CA}">
      <text>
        <r>
          <rPr>
            <sz val="9"/>
            <color indexed="81"/>
            <rFont val="Aptos Narrow"/>
            <family val="2"/>
          </rPr>
          <t>Astfel cum sunt definiți ca “producători de energie electrică” la art. 3 pct. 92 din Legea nr. 123/2012 a energiei electrice și a gazelor naturale.</t>
        </r>
      </text>
    </comment>
    <comment ref="C34" authorId="2" shapeId="0" xr:uid="{7C13208C-569A-4C0A-8E33-8311F4F67421}">
      <text>
        <r>
          <rPr>
            <sz val="9"/>
            <color indexed="81"/>
            <rFont val="Aptos Narrow"/>
            <family val="2"/>
          </rPr>
          <t>Astfel cum sunt definiți la art. 3 pct. 68 din Legea nr. 123/2012 a energiei electrice și a gazelor naturale.</t>
        </r>
      </text>
    </comment>
    <comment ref="C35" authorId="2" shapeId="0" xr:uid="{DC7FFC32-041C-4650-AE43-F8B7AD4CD82A}">
      <text>
        <r>
          <rPr>
            <sz val="9"/>
            <color indexed="81"/>
            <rFont val="Aptos Narrow"/>
            <family val="2"/>
          </rPr>
          <t>Astfel cum sunt definiți la art. 3 pct. 79 din Legea nr. 123/2012 a energiei electrice și a gazelor naturale, care furnizează serviciile de agregare, consum dispecerizabil sau stocare de energie, astfel cum sunt definite la art. 3 pct. 6, 29 și respectiv 121 din aceeași lege.</t>
        </r>
      </text>
    </comment>
    <comment ref="C36" authorId="1" shapeId="0" xr:uid="{782ACD7A-9465-48B2-952F-C522B0F89E8A}">
      <text>
        <r>
          <rPr>
            <sz val="9"/>
            <color indexed="81"/>
            <rFont val="Aptos Narrow"/>
            <family val="2"/>
          </rPr>
          <t>Astfel cum este definit la art. 3 pct. 96 din Legea nr. 123/2012 a energiei electrice și a gazelor naturale, care sunt responsabili cu gestionarea și exploatarea unui punct de reîncărcare care furnizează un serviciu de reîncărcare clienților finali, astfel cum sunt definiți la art. 3 pct. 20 din aceeași lege, inclusiv în numele și în contul unui furnizor de servicii de mobilitate, astfel cum aceștia sunt definiți la Articolul 3 pct. 36 din Regulamentul (UE) 2023/1804 al Parlamentului European și al Consiliului din 13 septembrie 2023 privind instalarea infrastructurii pentru combustibili alternativi și de abrogare a Directivei 2014/94/UE.</t>
        </r>
      </text>
    </comment>
    <comment ref="C37" authorId="1" shapeId="0" xr:uid="{89D80393-8BB3-4606-994F-B0448EF365C4}">
      <text>
        <r>
          <rPr>
            <sz val="9"/>
            <color indexed="81"/>
            <rFont val="Aptos Narrow"/>
            <family val="2"/>
          </rPr>
          <t>Operatori economici, concesionarii și dezvoltatorul centralei electrice eoliene offshore prevăzuți de Legea nr. 121/2024 privind energia eoliană offshore.</t>
        </r>
      </text>
    </comment>
    <comment ref="C39" authorId="2" shapeId="0" xr:uid="{410D45A6-A280-4570-8A86-D1E622F69B5D}">
      <text>
        <r>
          <rPr>
            <sz val="9"/>
            <color indexed="81"/>
            <rFont val="Aptos Narrow"/>
            <family val="2"/>
          </rPr>
          <t>Astfel cum este definiți la art. 2 lit. t din Legea nr. 220/2008 (republicată) pentru stabilirea sistemului de promovare a producerii energiei din surse regenerabile de energie, cu modificările și completările ulterioare.</t>
        </r>
      </text>
    </comment>
    <comment ref="C41" authorId="1" shapeId="0" xr:uid="{F0AE6BB9-59E7-4DDC-83B0-63124A7393C1}">
      <text>
        <r>
          <rPr>
            <sz val="9"/>
            <color indexed="81"/>
            <rFont val="Aptos Narrow"/>
            <family val="2"/>
          </rPr>
          <t>Astfel cum sunt definiți ca „transportatori” la art. 2 pct. 42 din Legea nr. 238/2004 a petrolului, cu modificările și completările ulterioare.</t>
        </r>
      </text>
    </comment>
    <comment ref="C43" authorId="2" shapeId="0" xr:uid="{5359CBC2-13B9-4E15-9CAE-04F31609843E}">
      <text>
        <r>
          <rPr>
            <sz val="9"/>
            <color indexed="81"/>
            <rFont val="Aptos Narrow"/>
            <family val="2"/>
          </rPr>
          <t>Astfel cum sunt definite la art. 2 lit. m) și n) din Legea nr. 85/2018 privind constituirea și menținerea unor rezerve minime de țiței și/sau produse petroliere.</t>
        </r>
      </text>
    </comment>
    <comment ref="C45" authorId="2" shapeId="0" xr:uid="{774B9F30-A525-4F75-8959-AF6478ED0243}">
      <text>
        <r>
          <rPr>
            <sz val="9"/>
            <color indexed="81"/>
            <rFont val="Aptos Narrow"/>
            <family val="2"/>
          </rPr>
          <t>Astfel cum sunt definite ca „furnizori” la art. 100 pct. 44 din Legea nr. 123/2012 a energiei electrice și a gazelor naturale, cu modificările și completările ulterioare.</t>
        </r>
      </text>
    </comment>
    <comment ref="C46" authorId="2" shapeId="0" xr:uid="{34D5AA3A-A934-49E7-9D85-6F5938E30FB4}">
      <text>
        <r>
          <rPr>
            <sz val="9"/>
            <color indexed="81"/>
            <rFont val="Aptos Narrow"/>
            <family val="2"/>
          </rPr>
          <t>Astfel cum sunt definiți la art. 100 pct. 63 din Legea nr. 123/2012 a energiei electrice și a gazelor naturale, cu modificările și completările ulterioare.</t>
        </r>
      </text>
    </comment>
    <comment ref="C47" authorId="2" shapeId="0" xr:uid="{C76909C9-BE68-444C-B12B-DFF8E69A173E}">
      <text>
        <r>
          <rPr>
            <sz val="9"/>
            <color indexed="81"/>
            <rFont val="Aptos Narrow"/>
            <family val="2"/>
          </rPr>
          <t>Astfel cum sunt definiți la art. 100 pct. 65 din Legea nr. 123/2012 a energiei electrice și a gazelor naturale, cu modificările și completările ulterioare.</t>
        </r>
      </text>
    </comment>
    <comment ref="C48" authorId="2" shapeId="0" xr:uid="{202EA81D-FEC8-4C55-94B8-0D306292F918}">
      <text>
        <r>
          <rPr>
            <sz val="9"/>
            <color indexed="81"/>
            <rFont val="Aptos Narrow"/>
            <family val="2"/>
          </rPr>
          <t>Astfel cum sunt definiți la art. 100 pct. 64 din Legea nr. 123/2012 a energiei electrice și a gazelor naturale, cu modificările și completările ulterioare.</t>
        </r>
      </text>
    </comment>
    <comment ref="C49" authorId="2" shapeId="0" xr:uid="{7D09A0BF-F205-47D6-A076-8CA246C3B45F}">
      <text>
        <r>
          <rPr>
            <sz val="9"/>
            <color indexed="81"/>
            <rFont val="Aptos Narrow"/>
            <family val="2"/>
          </rPr>
          <t>Astfel cum sunt definiți, ca “operatori ai terminalului GNL”, la art. 100 pct. 60 din Legea nr. 123/2012 a energiei electrice și a gazelor naturale, cu modificările și completările ulterioare.</t>
        </r>
      </text>
    </comment>
    <comment ref="C50" authorId="2" shapeId="0" xr:uid="{DBCD4399-F692-45F0-96CF-20343A4873F4}">
      <text>
        <r>
          <rPr>
            <sz val="9"/>
            <color indexed="81"/>
            <rFont val="Aptos Narrow"/>
            <family val="2"/>
          </rPr>
          <t>Astfel cum sunt definite, ca „operatori economici din sectorul gazelor naturale” la art. 100 pct. 67 din Legea nr. 123/2012 a energiei electrice și a gazelor naturale, cu modificările și completările ulterioare.</t>
        </r>
      </text>
    </comment>
    <comment ref="C55" authorId="1" shapeId="0" xr:uid="{571B5F02-9B64-409C-BCA3-B80E078E9ACB}">
      <text>
        <r>
          <rPr>
            <sz val="9"/>
            <color indexed="81"/>
            <rFont val="Aptos Narrow"/>
            <family val="2"/>
          </rPr>
          <t xml:space="preserve">Beneficiarii prevăzuți de OUG nr. 60/2022 privind stabilirea cadrului instituțional și financiar de implementare și gestionare a fondurilor alocate României prin </t>
        </r>
        <r>
          <rPr>
            <b/>
            <i/>
            <sz val="9"/>
            <color indexed="81"/>
            <rFont val="Aptos Narrow"/>
            <family val="2"/>
          </rPr>
          <t>Fondul pentru modernizare</t>
        </r>
        <r>
          <rPr>
            <sz val="9"/>
            <color indexed="81"/>
            <rFont val="Aptos Narrow"/>
            <family val="2"/>
          </rPr>
          <t>, precum și pentru modificarea și completarea unor acte normative.</t>
        </r>
      </text>
    </comment>
    <comment ref="C58" authorId="2" shapeId="0" xr:uid="{51D64B39-7B72-4049-87C6-74B60E5A5B20}">
      <text>
        <r>
          <rPr>
            <sz val="9"/>
            <color indexed="81"/>
            <rFont val="Aptos Narrow"/>
            <family val="2"/>
          </rPr>
          <t xml:space="preserve">Astfel cum sunt definiți la art. 3 pct. 51 din </t>
        </r>
        <r>
          <rPr>
            <i/>
            <sz val="9"/>
            <color indexed="81"/>
            <rFont val="Aptos Narrow"/>
            <family val="2"/>
          </rPr>
          <t>Codul Aerian din 18 martie 2020</t>
        </r>
        <r>
          <rPr>
            <sz val="9"/>
            <color indexed="81"/>
            <rFont val="Aptos Narrow"/>
            <family val="2"/>
          </rPr>
          <t xml:space="preserve">, cu modificările și completările ulterioare, </t>
        </r>
        <r>
          <rPr>
            <b/>
            <i/>
            <sz val="9"/>
            <color indexed="81"/>
            <rFont val="Aptos Narrow"/>
            <family val="2"/>
          </rPr>
          <t>utilizați în scop comercial</t>
        </r>
        <r>
          <rPr>
            <sz val="9"/>
            <color indexed="81"/>
            <rFont val="Aptos Narrow"/>
            <family val="2"/>
          </rPr>
          <t>.</t>
        </r>
      </text>
    </comment>
    <comment ref="C59" authorId="2" shapeId="0" xr:uid="{196F28EF-3E4E-465A-984A-ED838705C603}">
      <text>
        <r>
          <rPr>
            <sz val="9"/>
            <color indexed="81"/>
            <rFont val="Aptos Narrow"/>
            <family val="2"/>
          </rPr>
          <t>Astfel cum sunt definite ca “</t>
        </r>
        <r>
          <rPr>
            <b/>
            <sz val="9"/>
            <color indexed="81"/>
            <rFont val="Aptos Narrow"/>
            <family val="2"/>
          </rPr>
          <t>administratori ai aerodromului</t>
        </r>
        <r>
          <rPr>
            <sz val="9"/>
            <color indexed="81"/>
            <rFont val="Aptos Narrow"/>
            <family val="2"/>
          </rPr>
          <t xml:space="preserve">” la art. 3 pct. 6 din </t>
        </r>
        <r>
          <rPr>
            <i/>
            <sz val="9"/>
            <color indexed="81"/>
            <rFont val="Aptos Narrow"/>
            <family val="2"/>
          </rPr>
          <t>Codul Aerian din 18 martie 2020</t>
        </r>
        <r>
          <rPr>
            <sz val="9"/>
            <color indexed="81"/>
            <rFont val="Aptos Narrow"/>
            <family val="2"/>
          </rPr>
          <t xml:space="preserve">, cu modificările și completările ulterioare, </t>
        </r>
        <r>
          <rPr>
            <b/>
            <sz val="9"/>
            <color indexed="81"/>
            <rFont val="Aptos Narrow"/>
            <family val="2"/>
          </rPr>
          <t>aeroporturile</t>
        </r>
        <r>
          <rPr>
            <sz val="9"/>
            <color indexed="81"/>
            <rFont val="Aptos Narrow"/>
            <family val="2"/>
          </rPr>
          <t xml:space="preserve">, astfel cum sunt definite la art. 3 pct. 13 din aceeași lege, inclusiv </t>
        </r>
        <r>
          <rPr>
            <b/>
            <sz val="9"/>
            <color indexed="81"/>
            <rFont val="Aptos Narrow"/>
            <family val="2"/>
          </rPr>
          <t>aeroporturile principale enumerate în secțiunea 2</t>
        </r>
        <r>
          <rPr>
            <sz val="9"/>
            <color indexed="81"/>
            <rFont val="Aptos Narrow"/>
            <family val="2"/>
          </rPr>
          <t xml:space="preserve"> din anexa II la </t>
        </r>
        <r>
          <rPr>
            <i/>
            <sz val="9"/>
            <color indexed="81"/>
            <rFont val="Aptos Narrow"/>
            <family val="2"/>
          </rPr>
          <t>Regulamentul (UE) nr. 1315/2013 al Parlamentului European și al Consiliului din 11 decembrie 2013 privind orientările Uniunii pentru dezvoltarea rețelei transeuropene de transport și de abrogare a Deciziei nr. 661/2010/UE</t>
        </r>
        <r>
          <rPr>
            <sz val="9"/>
            <color indexed="81"/>
            <rFont val="Aptos Narrow"/>
            <family val="2"/>
          </rPr>
          <t xml:space="preserve">, precum și </t>
        </r>
        <r>
          <rPr>
            <b/>
            <sz val="9"/>
            <color indexed="81"/>
            <rFont val="Aptos Narrow"/>
            <family val="2"/>
          </rPr>
          <t>entitățile care operează instalații auxiliare în cadrul aeroporturilor</t>
        </r>
        <r>
          <rPr>
            <sz val="9"/>
            <color indexed="81"/>
            <rFont val="Aptos Narrow"/>
            <family val="2"/>
          </rPr>
          <t>.</t>
        </r>
      </text>
    </comment>
    <comment ref="C60" authorId="2" shapeId="0" xr:uid="{BF61E7BB-186E-433F-A3DA-F5988CEEBF02}">
      <text>
        <r>
          <rPr>
            <sz val="9"/>
            <color indexed="81"/>
            <rFont val="Aptos Narrow"/>
            <family val="2"/>
          </rPr>
          <t xml:space="preserve">Astfel cum sunt definite la articolul 2 punctul 1 din </t>
        </r>
        <r>
          <rPr>
            <i/>
            <sz val="9"/>
            <color indexed="81"/>
            <rFont val="Aptos Narrow"/>
            <family val="2"/>
          </rPr>
          <t>Regulamentul (CE) nr. 549/2004 al Parlamentului European și al Consiliului din 10 martie 2004 de stabilire a cadrului pentru crearea cerului unic european (regulament-cadru)</t>
        </r>
        <r>
          <rPr>
            <sz val="9"/>
            <color indexed="81"/>
            <rFont val="Aptos Narrow"/>
            <family val="2"/>
          </rPr>
          <t>.</t>
        </r>
      </text>
    </comment>
    <comment ref="C62" authorId="1" shapeId="0" xr:uid="{1385535F-0489-4D35-90EA-200DDED7AB0E}">
      <text>
        <r>
          <rPr>
            <sz val="9"/>
            <color indexed="81"/>
            <rFont val="Aptos Narrow"/>
            <family val="2"/>
          </rPr>
          <t>Astfel cum sunt definiți, ca “</t>
        </r>
        <r>
          <rPr>
            <b/>
            <sz val="9"/>
            <color indexed="81"/>
            <rFont val="Aptos Narrow"/>
            <family val="2"/>
          </rPr>
          <t>agenți aeronautici</t>
        </r>
        <r>
          <rPr>
            <sz val="9"/>
            <color indexed="81"/>
            <rFont val="Aptos Narrow"/>
            <family val="2"/>
          </rPr>
          <t xml:space="preserve">” la art. 3 pct. 15 din </t>
        </r>
        <r>
          <rPr>
            <i/>
            <sz val="9"/>
            <color indexed="81"/>
            <rFont val="Aptos Narrow"/>
            <family val="2"/>
          </rPr>
          <t>Codul Aerian din 18 martie 2020</t>
        </r>
        <r>
          <rPr>
            <sz val="9"/>
            <color indexed="81"/>
            <rFont val="Aptos Narrow"/>
            <family val="2"/>
          </rPr>
          <t>, cu modificările și completările ulterioare.</t>
        </r>
      </text>
    </comment>
    <comment ref="C63" authorId="1" shapeId="0" xr:uid="{F267FDD5-F186-40A2-8637-662581976FC0}">
      <text>
        <r>
          <rPr>
            <sz val="9"/>
            <color indexed="81"/>
            <rFont val="Aptos Narrow"/>
            <family val="2"/>
          </rPr>
          <t xml:space="preserve">Organizații menționate la art. 2 alin. (1) din </t>
        </r>
        <r>
          <rPr>
            <i/>
            <sz val="9"/>
            <color indexed="81"/>
            <rFont val="Aptos Narrow"/>
            <family val="2"/>
          </rPr>
          <t>Regulamentul delegat (UE) 2022/1645 al Comisiei din 14 iulie 2022 de stabilire a normelor de aplicare a Regulamentului (UE) 2018/1139 al Parlamentului European și al Consiliului în ceea ce privește cerințele referitoare la managementul riscurilor în materie de securitate a informațiilor cu impact potențial asupra siguranței aviației impuse organizațiilor care intră sub incidența Regulamentelor (UE) nr. 748/2012 și (UE) nr. 139/2014 ale Comisiei și de modificare a Regulamentelor (UE) nr. 748/2012 și (UE) nr. 139/2014 ale Comisiei.</t>
        </r>
      </text>
    </comment>
    <comment ref="C64" authorId="1" shapeId="0" xr:uid="{5A789A55-390D-4DDF-B648-AADA5BCC8AE9}">
      <text>
        <r>
          <rPr>
            <sz val="9"/>
            <color indexed="81"/>
            <rFont val="Aptos Narrow"/>
            <family val="2"/>
          </rPr>
          <t xml:space="preserve">Organizații menționate la art. 2 alin. (1) din </t>
        </r>
        <r>
          <rPr>
            <i/>
            <sz val="9"/>
            <color indexed="81"/>
            <rFont val="Aptos Narrow"/>
            <family val="2"/>
          </rPr>
          <t>Regulamentul de punere în aplicare (UE) 2023/203 al Comisiei din 27 octombrie 2022 de stabilire a normelor de aplicare a Regulamentului (UE) 2018/1139 al Parlamentului European și al Consiliului în ceea ce privește cerințele referitoare la managementul riscurilor în materie de securitate a informațiilor cu impact potențial asupra siguranței aviației, impuse organizațiilor care intră sub incidența Regulamentelor (UE) nr. 1321/2014, (UE) nr. 965/2012, (UE) nr. 1178/2011, (UE) 2015/340 ale Comisiei și a Regulamentelor de punere în aplicare (UE) 2017/373 și (UE) 2021/664 ale Comisiei, precum și autorităților competente care intră sub incidența Regulamentelor (UE) nr. 748/2012, (UE) nr. 1321/2014, (UE) nr. 965/2012, (UE) nr. 1178/2011, (UE) 2015/340 și (UE) nr. 139/2014 ale Comisiei și a Regulamentelor de punere în aplicare (UE) 2017/373 și (UE) 2021/664 ale Comisiei, și de modificare a Regulamentelor (UE) nr. 1178/2011, (UE) nr. 748/2012, (UE) nr. 965/2012, (UE) nr. 139/2014, (UE) nr. 1321/2014, (UE) 2015/340 ale Comisiei și a Regulamentelor de punere în aplicare (UE) 2017/373 și (UE) 2021/664 ale Comisiei.</t>
        </r>
      </text>
    </comment>
    <comment ref="C66" authorId="2" shapeId="0" xr:uid="{8A8E0EE7-643B-4C55-92BE-0898B9204209}">
      <text>
        <r>
          <rPr>
            <sz val="9"/>
            <color indexed="81"/>
            <rFont val="Aptos Narrow"/>
            <family val="2"/>
          </rPr>
          <t>Astfel cum sunt definiți la art. 3 pct. 3 din</t>
        </r>
        <r>
          <rPr>
            <i/>
            <sz val="9"/>
            <color indexed="81"/>
            <rFont val="Aptos Narrow"/>
            <family val="2"/>
          </rPr>
          <t xml:space="preserve"> Legea nr. 202/2016 privind integrarea sistemului feroviar din România în spațiul feroviar unic european</t>
        </r>
        <r>
          <rPr>
            <sz val="9"/>
            <color indexed="81"/>
            <rFont val="Aptos Narrow"/>
            <family val="2"/>
          </rPr>
          <t>, cu modificările și completările ulterioare.</t>
        </r>
      </text>
    </comment>
    <comment ref="C67" authorId="2" shapeId="0" xr:uid="{53A93B4B-854B-4A96-8218-711ED985D1A1}">
      <text>
        <r>
          <rPr>
            <sz val="9"/>
            <color indexed="81"/>
            <rFont val="Aptos Narrow"/>
            <family val="2"/>
          </rPr>
          <t xml:space="preserve">Astfel cum sunt definite ca “operatori de transport feroviar” la art. 3 pct. 18 din </t>
        </r>
        <r>
          <rPr>
            <i/>
            <sz val="9"/>
            <color indexed="81"/>
            <rFont val="Aptos Narrow"/>
            <family val="2"/>
          </rPr>
          <t>Legea nr. 202/2016 privind integrarea sistemului feroviar din România în spațiul feroviar unic european</t>
        </r>
        <r>
          <rPr>
            <sz val="9"/>
            <color indexed="81"/>
            <rFont val="Aptos Narrow"/>
            <family val="2"/>
          </rPr>
          <t xml:space="preserve">, cu modificările și completările ulterioare, inclusiv </t>
        </r>
        <r>
          <rPr>
            <b/>
            <sz val="9"/>
            <color indexed="81"/>
            <rFont val="Aptos Narrow"/>
            <family val="2"/>
          </rPr>
          <t>operatorii unei infrastructuri de servicii</t>
        </r>
        <r>
          <rPr>
            <sz val="9"/>
            <color indexed="81"/>
            <rFont val="Aptos Narrow"/>
            <family val="2"/>
          </rPr>
          <t>, astfel cum sunt definiți la art. 3 pct. 19 din aceeași lege.</t>
        </r>
      </text>
    </comment>
    <comment ref="C69" authorId="2" shapeId="0" xr:uid="{2904A0E4-02A5-4273-9385-33F7DE494D65}">
      <text>
        <r>
          <rPr>
            <sz val="9"/>
            <color indexed="81"/>
            <rFont val="Aptos Narrow"/>
            <family val="2"/>
          </rPr>
          <t xml:space="preserve">Astfel cum sunt definite pentru transportul maritim în anexa I la </t>
        </r>
        <r>
          <rPr>
            <i/>
            <sz val="9"/>
            <color indexed="81"/>
            <rFont val="Aptos Narrow"/>
            <family val="2"/>
          </rPr>
          <t>Regulamentul (CE) nr. 725/2004 al Parlamentului European și al Consiliului din 31 martie 2004 privind consolidarea securității navelor și a instalațiilor portuare</t>
        </r>
        <r>
          <rPr>
            <sz val="9"/>
            <color indexed="81"/>
            <rFont val="Aptos Narrow"/>
            <family val="2"/>
          </rPr>
          <t xml:space="preserve">, </t>
        </r>
        <r>
          <rPr>
            <b/>
            <i/>
            <sz val="9"/>
            <color indexed="81"/>
            <rFont val="Aptos Narrow"/>
            <family val="2"/>
          </rPr>
          <t>fără a include navele individuale operate de companiile respective</t>
        </r>
        <r>
          <rPr>
            <sz val="9"/>
            <color indexed="81"/>
            <rFont val="Aptos Narrow"/>
            <family val="2"/>
          </rPr>
          <t>.</t>
        </r>
      </text>
    </comment>
    <comment ref="C70" authorId="2" shapeId="0" xr:uid="{8767C8C1-EC7E-43A9-9E8D-6854A00A223F}">
      <text>
        <r>
          <rPr>
            <sz val="9"/>
            <color indexed="81"/>
            <rFont val="Aptos Narrow"/>
            <family val="2"/>
          </rPr>
          <t xml:space="preserve">Astfel cum sunt definite la art. 3 din </t>
        </r>
        <r>
          <rPr>
            <i/>
            <sz val="9"/>
            <color indexed="81"/>
            <rFont val="Aptos Narrow"/>
            <family val="2"/>
          </rPr>
          <t>Ordinul ministrului transporturilor nr. 290/2007 pentru introducerea măsurilor de întărire a securității portuare</t>
        </r>
        <r>
          <rPr>
            <sz val="9"/>
            <color indexed="81"/>
            <rFont val="Aptos Narrow"/>
            <family val="2"/>
          </rPr>
          <t xml:space="preserve">, inclusiv </t>
        </r>
        <r>
          <rPr>
            <b/>
            <sz val="9"/>
            <color indexed="81"/>
            <rFont val="Aptos Narrow"/>
            <family val="2"/>
          </rPr>
          <t>instalațiile portuare ale acestora</t>
        </r>
        <r>
          <rPr>
            <sz val="9"/>
            <color indexed="81"/>
            <rFont val="Aptos Narrow"/>
            <family val="2"/>
          </rPr>
          <t xml:space="preserve">, astfel cum sunt definite la articolul 2 punctul 11 din </t>
        </r>
        <r>
          <rPr>
            <i/>
            <sz val="9"/>
            <color indexed="81"/>
            <rFont val="Aptos Narrow"/>
            <family val="2"/>
          </rPr>
          <t>Regulamentul (CE) nr. 725/2004</t>
        </r>
        <r>
          <rPr>
            <sz val="9"/>
            <color indexed="81"/>
            <rFont val="Aptos Narrow"/>
            <family val="2"/>
          </rPr>
          <t xml:space="preserve">, și </t>
        </r>
        <r>
          <rPr>
            <b/>
            <sz val="9"/>
            <color indexed="81"/>
            <rFont val="Aptos Narrow"/>
            <family val="2"/>
          </rPr>
          <t>entitățile care realizează lucrări și operează echipamente în cadrul porturilor</t>
        </r>
        <r>
          <rPr>
            <sz val="9"/>
            <color indexed="81"/>
            <rFont val="Aptos Narrow"/>
            <family val="2"/>
          </rPr>
          <t>.</t>
        </r>
      </text>
    </comment>
    <comment ref="C71" authorId="2" shapeId="0" xr:uid="{31178AF8-654D-480C-8F02-54AEB81115B9}">
      <text>
        <r>
          <rPr>
            <sz val="9"/>
            <color indexed="81"/>
            <rFont val="Aptos Narrow"/>
            <family val="2"/>
          </rPr>
          <t xml:space="preserve">Astfel cum sunt definiți la art. 3 lit. t) din </t>
        </r>
        <r>
          <rPr>
            <i/>
            <sz val="9"/>
            <color indexed="81"/>
            <rFont val="Aptos Narrow"/>
            <family val="2"/>
          </rPr>
          <t>HG nr. 1016/2010 pentru stabilirea Sistemului de informare și monitorizare a traficului navelor maritime care intră/ies în/din apele naționale navigabile ale României</t>
        </r>
        <r>
          <rPr>
            <sz val="9"/>
            <color indexed="81"/>
            <rFont val="Aptos Narrow"/>
            <family val="2"/>
          </rPr>
          <t>, cu modificările și completările ulterioare.</t>
        </r>
      </text>
    </comment>
    <comment ref="C73" authorId="2" shapeId="0" xr:uid="{4526388C-31F1-4E0E-8C3D-673AFD6A97C9}">
      <text>
        <r>
          <rPr>
            <sz val="10"/>
            <color indexed="81"/>
            <rFont val="Times New Roman"/>
            <family val="1"/>
          </rPr>
          <t xml:space="preserve">Astfel cum sunt definite la articolul 2 punctul 12 din Regulamentul delegat (UE) 2015/962 al Comisiei din 18 decembrie 2014 de completare a Directivei 2010/40/UE a Parlamentului European și a Consiliului în ceea ce privește prestarea la nivelul UE a unor servicii de informare în timp real cu privire la trafic responsabile cu controlul gestionării traficului, </t>
        </r>
        <r>
          <rPr>
            <i/>
            <sz val="10"/>
            <color indexed="81"/>
            <rFont val="Times New Roman"/>
            <family val="1"/>
          </rPr>
          <t>cu excepția entităților publice în cazul cărora gestionarea traficului sau exploatarea sistemelor de transport inteligente reprezintă doar o parte neesențială a activității lor generale.</t>
        </r>
      </text>
    </comment>
    <comment ref="C74" authorId="2" shapeId="0" xr:uid="{13AD9AF7-9196-4E7F-8EEC-08D377358056}">
      <text>
        <r>
          <rPr>
            <sz val="10"/>
            <color indexed="81"/>
            <rFont val="Times New Roman"/>
            <family val="1"/>
          </rPr>
          <t>Astfel cum sunt definite la art. 4 lit. a din Ordonanța Guvernului nr. 7 din 25 ianuarie 2012 privind implementarea sistemelor de transport inteligente în domeniul transportului rutier și pentru realizarea interfețelor cu alte moduri de transport.</t>
        </r>
      </text>
    </comment>
    <comment ref="C75" authorId="1" shapeId="0" xr:uid="{C22E7CCA-9E66-463F-9E29-379FDBEDC13A}">
      <text>
        <r>
          <rPr>
            <b/>
            <sz val="9"/>
            <color indexed="81"/>
            <rFont val="Segoe UI"/>
            <family val="2"/>
          </rPr>
          <t>Transport public - introdus de Legea nr. 294/2024</t>
        </r>
        <r>
          <rPr>
            <sz val="9"/>
            <color indexed="81"/>
            <rFont val="Segoe UI"/>
            <family val="2"/>
          </rPr>
          <t xml:space="preserve">
Entitățile identificate ca entități critice în sensul Legii nr. 294/2024 au obligația de a se înregistra în Registrul entităților.</t>
        </r>
      </text>
    </comment>
    <comment ref="C76" authorId="1" shapeId="0" xr:uid="{7396B98F-66BF-4388-9EAF-A5DB3CA08CE1}">
      <text>
        <r>
          <rPr>
            <b/>
            <sz val="9"/>
            <color indexed="81"/>
            <rFont val="Aptos Narrow"/>
            <family val="2"/>
          </rPr>
          <t>Operatori de servicii publice - introdus de Legea nr. 294/2024</t>
        </r>
        <r>
          <rPr>
            <sz val="9"/>
            <color indexed="81"/>
            <rFont val="Aptos Narrow"/>
            <family val="2"/>
          </rPr>
          <t xml:space="preserve">
Astfel cum sunt definiți de „art. 2 lit. d) din </t>
        </r>
        <r>
          <rPr>
            <i/>
            <sz val="9"/>
            <color indexed="81"/>
            <rFont val="Aptos Narrow"/>
            <family val="2"/>
          </rPr>
          <t>Regulamentul (CE) nr. 1.370/2007 al Parlamentului European și al Consiliului din 23 octombrie 2007 privind serviciile publice de transport feroviar și rutier de călători și de abrogare a Regulamentelor (CEE) nr. 1.191/69 și nr. 1.107/70 ale Consiliului</t>
        </r>
        <r>
          <rPr>
            <sz val="9"/>
            <color indexed="81"/>
            <rFont val="Aptos Narrow"/>
            <family val="2"/>
          </rPr>
          <t>”.
Entitățile identificate ca entități critice în sensul L294/2024 au obligația de a se înregistra în Registrul entităților.</t>
        </r>
      </text>
    </comment>
    <comment ref="C78" authorId="2" shapeId="0" xr:uid="{807D0F3C-52CF-464A-BD14-BA06DCE3DDC6}">
      <text>
        <r>
          <rPr>
            <sz val="9"/>
            <color indexed="81"/>
            <rFont val="Aptos Narrow"/>
            <family val="2"/>
          </rPr>
          <t xml:space="preserve">Astfel cum sunt definite la articolul 4 punctul 1 din </t>
        </r>
        <r>
          <rPr>
            <i/>
            <sz val="9"/>
            <color indexed="81"/>
            <rFont val="Aptos Narrow"/>
            <family val="2"/>
          </rPr>
          <t>Regulamentul (UE) nr. 575/2013 al Parlamentului European și al Consiliului din 26 iunie 2013 privind cerințele prudențiale pentru instituțiile de credit și societățile de investiții și de modificare a Regulamentului (UE) nr. 648/2012</t>
        </r>
        <r>
          <rPr>
            <sz val="9"/>
            <color indexed="81"/>
            <rFont val="Aptos Narrow"/>
            <family val="2"/>
          </rPr>
          <t>.</t>
        </r>
      </text>
    </comment>
    <comment ref="C80" authorId="2" shapeId="0" xr:uid="{3DC35FFA-6F4D-4D29-8851-10FDFFBF920B}">
      <text>
        <r>
          <rPr>
            <sz val="9"/>
            <color indexed="81"/>
            <rFont val="Aptos Narrow"/>
            <family val="2"/>
          </rPr>
          <t xml:space="preserve">Astfel cum sunt definiți la articolul 3 alin. 1 pct. 40 din </t>
        </r>
        <r>
          <rPr>
            <i/>
            <sz val="9"/>
            <color indexed="81"/>
            <rFont val="Aptos Narrow"/>
            <family val="2"/>
          </rPr>
          <t>Legea nr. 126/2018 privind piețele de instrumente financiare</t>
        </r>
        <r>
          <rPr>
            <sz val="9"/>
            <color indexed="81"/>
            <rFont val="Aptos Narrow"/>
            <family val="2"/>
          </rPr>
          <t>.</t>
        </r>
      </text>
    </comment>
    <comment ref="C81" authorId="2" shapeId="0" xr:uid="{3C82113E-C05B-498E-8FC7-E24E0CA7E5BF}">
      <text>
        <r>
          <rPr>
            <sz val="9"/>
            <color indexed="81"/>
            <rFont val="Aptos Narrow"/>
            <family val="2"/>
          </rPr>
          <t xml:space="preserve">Astfel cum sunt definite la art. 3 alin. (1) pct. 16 din </t>
        </r>
        <r>
          <rPr>
            <i/>
            <sz val="9"/>
            <color indexed="81"/>
            <rFont val="Aptos Narrow"/>
            <family val="2"/>
          </rPr>
          <t>Legea nr. 126/2018 privind piețele de instrumente financiare</t>
        </r>
        <r>
          <rPr>
            <sz val="9"/>
            <color indexed="81"/>
            <rFont val="Aptos Narrow"/>
            <family val="2"/>
          </rPr>
          <t>, cu modificările și completările ulterioare.</t>
        </r>
      </text>
    </comment>
    <comment ref="C82" authorId="1" shapeId="0" xr:uid="{6F2E34BC-BD16-40F3-8601-FBC97094BE07}">
      <text>
        <r>
          <rPr>
            <b/>
            <sz val="9"/>
            <color indexed="81"/>
            <rFont val="Aptos Narrow"/>
            <family val="2"/>
          </rPr>
          <t>Instituții care asigură ... - introdus de Legea nr. 294/2024:</t>
        </r>
        <r>
          <rPr>
            <sz val="9"/>
            <color indexed="81"/>
            <rFont val="Aptos Narrow"/>
            <family val="2"/>
          </rPr>
          <t xml:space="preserve">
Instituții care asigură efectuarea operațiunilor de încasări și plăți privind fondurile publice, inclusiv cele privind datoria publică, și a altor operațiuni ale statului.
Entitățile identificate ca entități critice în sensul Legii nr. 294/2024 au obligația de a se înregistra în Registrul entităților.</t>
        </r>
      </text>
    </comment>
    <comment ref="C84" authorId="2" shapeId="0" xr:uid="{911D9F68-BC9C-4179-9288-5D3E6C7E5791}">
      <text>
        <r>
          <rPr>
            <sz val="9"/>
            <color indexed="81"/>
            <rFont val="Aptos Narrow"/>
            <family val="2"/>
          </rPr>
          <t xml:space="preserve">Astfel cum sunt definiți de art. 347 lit. c din </t>
        </r>
        <r>
          <rPr>
            <i/>
            <sz val="9"/>
            <color indexed="81"/>
            <rFont val="Aptos Narrow"/>
            <family val="2"/>
          </rPr>
          <t>Legea nr. 95/2006 (republicată) privind reforma în domeniul sănătății</t>
        </r>
        <r>
          <rPr>
            <sz val="9"/>
            <color indexed="81"/>
            <rFont val="Aptos Narrow"/>
            <family val="2"/>
          </rPr>
          <t>, cu modificările și completările ulterioare.</t>
        </r>
      </text>
    </comment>
    <comment ref="C85" authorId="2" shapeId="0" xr:uid="{66D32E78-9928-4C62-A547-9B207EB1B5DD}">
      <text>
        <r>
          <rPr>
            <sz val="9"/>
            <color indexed="81"/>
            <rFont val="Aptos Narrow"/>
            <family val="2"/>
          </rPr>
          <t xml:space="preserve">Astfel cum sunt definite la articolul 15 din </t>
        </r>
        <r>
          <rPr>
            <i/>
            <sz val="9"/>
            <color indexed="81"/>
            <rFont val="Aptos Narrow"/>
            <family val="2"/>
          </rPr>
          <t>Regulamentul (UE) 2022/2371 al Parlamentului European și al Consiliului din 23 noiembrie 2022 privind amenințările transfrontaliere grave pentru sănătate și de abrogare a Deciziei nr. 1082/2013/UE</t>
        </r>
        <r>
          <rPr>
            <sz val="9"/>
            <color indexed="81"/>
            <rFont val="Aptos Narrow"/>
            <family val="2"/>
          </rPr>
          <t>.</t>
        </r>
      </text>
    </comment>
    <comment ref="C86" authorId="2" shapeId="0" xr:uid="{CBE99AB4-8C2F-4D31-A469-977F7B1FF12E}">
      <text>
        <r>
          <rPr>
            <sz val="9"/>
            <color indexed="81"/>
            <rFont val="Aptos Narrow"/>
            <family val="2"/>
          </rPr>
          <t xml:space="preserve">Entitățile care desfășoară activități de cercetare și dezvoltare a medicamentelor. </t>
        </r>
        <r>
          <rPr>
            <b/>
            <sz val="9"/>
            <color indexed="81"/>
            <rFont val="Aptos Narrow"/>
            <family val="2"/>
          </rPr>
          <t>Medicamente</t>
        </r>
        <r>
          <rPr>
            <sz val="9"/>
            <color indexed="81"/>
            <rFont val="Aptos Narrow"/>
            <family val="2"/>
          </rPr>
          <t xml:space="preserve">, astfel cum sunt definite la art. 699 din </t>
        </r>
        <r>
          <rPr>
            <i/>
            <sz val="9"/>
            <color indexed="81"/>
            <rFont val="Aptos Narrow"/>
            <family val="2"/>
          </rPr>
          <t>Legea nr. 95/2006 (republicată) privind reforma în domeniul sănătății</t>
        </r>
        <r>
          <rPr>
            <sz val="9"/>
            <color indexed="81"/>
            <rFont val="Aptos Narrow"/>
            <family val="2"/>
          </rPr>
          <t>, cu modificările și completările ulterioare.</t>
        </r>
      </text>
    </comment>
    <comment ref="C87" authorId="2" shapeId="0" xr:uid="{EC5D5BE4-08A4-41F0-BCE1-50D31E04AE04}">
      <text>
        <r>
          <rPr>
            <sz val="9"/>
            <color indexed="81"/>
            <rFont val="Aptos Narrow"/>
            <family val="2"/>
          </rPr>
          <t xml:space="preserve">Entități care fabrică produse farmaceutice de bază și preparate farmaceutice menționate în </t>
        </r>
        <r>
          <rPr>
            <i/>
            <sz val="9"/>
            <color indexed="81"/>
            <rFont val="Aptos Narrow"/>
            <family val="2"/>
          </rPr>
          <t>secțiunea C diviziunea 21 din NACE Rev. 3.</t>
        </r>
      </text>
    </comment>
    <comment ref="C88" authorId="2" shapeId="0" xr:uid="{437AAD72-062E-4EB3-851F-890AA1D5A8A2}">
      <text>
        <r>
          <rPr>
            <sz val="9"/>
            <color indexed="81"/>
            <rFont val="Aptos Narrow"/>
            <family val="2"/>
          </rPr>
          <t xml:space="preserve">Entitățile care fabrică dispozitive medicale considerate a fi esențiale în contextul unei urgențe de sănătate publică (lista dispozitivelor esențiale pentru urgența de sănătate publică) în sensul articolului 22 din </t>
        </r>
        <r>
          <rPr>
            <i/>
            <sz val="9"/>
            <color indexed="81"/>
            <rFont val="Aptos Narrow"/>
            <family val="2"/>
          </rPr>
          <t>Regulamentul (UE) 2022/123 al Parlamentului European și al Consiliului din 25 ianuarie 2022 privind consolidarea rolului Agenției Europene pentru Medicamente în ceea ce privește pregătirea pentru situații de criză în domeniul medicamentelor și al dispozitivelor medicale și gestionarea acestora</t>
        </r>
        <r>
          <rPr>
            <sz val="9"/>
            <color indexed="81"/>
            <rFont val="Aptos Narrow"/>
            <family val="2"/>
          </rPr>
          <t>.</t>
        </r>
      </text>
    </comment>
    <comment ref="C89" authorId="1" shapeId="0" xr:uid="{930498BC-3034-4C84-9642-13B855C6879C}">
      <text>
        <r>
          <rPr>
            <sz val="9"/>
            <color indexed="81"/>
            <rFont val="Aptos Narrow"/>
            <family val="2"/>
          </rPr>
          <t>- Entitățile titulare ale unei autorizații de distribuție a medicamentelor menționate la art. 803 din Legea nr. 95/2006, republicată, cu modificările și completările ulterioare.</t>
        </r>
      </text>
    </comment>
    <comment ref="C90" authorId="1" shapeId="0" xr:uid="{D6EEF072-7A69-4EEF-A977-3EAFA0191149}">
      <text>
        <r>
          <rPr>
            <sz val="9"/>
            <color indexed="81"/>
            <rFont val="Aptos Narrow"/>
            <family val="2"/>
          </rPr>
          <t>Întreprinderile care desfășoară oricare dintre activitățile economice menționate în diviziunea 4646 - Comerț cu ridicata al produselor farmaceutice și medicale și 4773 - Comerț cu amănuntul al produselor farmaceutice, în magazine specializate din CAEN Rev. 3</t>
        </r>
      </text>
    </comment>
    <comment ref="C92" authorId="2" shapeId="0" xr:uid="{D9FC32D3-50F7-4401-BB9B-61FA57A0CD39}">
      <text>
        <r>
          <rPr>
            <sz val="9"/>
            <color indexed="81"/>
            <rFont val="Aptos Narrow"/>
            <family val="2"/>
          </rPr>
          <t>Astfel cum sunt definiți ca „</t>
        </r>
        <r>
          <rPr>
            <b/>
            <sz val="9"/>
            <color indexed="81"/>
            <rFont val="Aptos Narrow"/>
            <family val="2"/>
          </rPr>
          <t>furnizori de apă</t>
        </r>
        <r>
          <rPr>
            <sz val="9"/>
            <color indexed="81"/>
            <rFont val="Aptos Narrow"/>
            <family val="2"/>
          </rPr>
          <t xml:space="preserve">” la art. 2 pct. c din </t>
        </r>
        <r>
          <rPr>
            <i/>
            <sz val="9"/>
            <color indexed="81"/>
            <rFont val="Aptos Narrow"/>
            <family val="2"/>
          </rPr>
          <t>Ordonanța nr. 7/2023 privind calitatea apei destinate consumului uman</t>
        </r>
        <r>
          <rPr>
            <sz val="9"/>
            <color indexed="81"/>
            <rFont val="Aptos Narrow"/>
            <family val="2"/>
          </rPr>
          <t xml:space="preserve">, cu modificările și completările ulterioare, </t>
        </r>
        <r>
          <rPr>
            <b/>
            <sz val="9"/>
            <color indexed="81"/>
            <rFont val="Aptos Narrow"/>
            <family val="2"/>
          </rPr>
          <t>destinată consumului uman</t>
        </r>
        <r>
          <rPr>
            <sz val="9"/>
            <color indexed="81"/>
            <rFont val="Aptos Narrow"/>
            <family val="2"/>
          </rPr>
          <t xml:space="preserve">, astfel cum aceasta este definită la art. 2 pct. a din aceeași Ordonanță, </t>
        </r>
        <r>
          <rPr>
            <b/>
            <i/>
            <sz val="9"/>
            <color indexed="81"/>
            <rFont val="Aptos Narrow"/>
            <family val="2"/>
          </rPr>
          <t>mai puțin</t>
        </r>
        <r>
          <rPr>
            <sz val="9"/>
            <color indexed="81"/>
            <rFont val="Aptos Narrow"/>
            <family val="2"/>
          </rPr>
          <t xml:space="preserve"> </t>
        </r>
        <r>
          <rPr>
            <b/>
            <i/>
            <sz val="9"/>
            <color indexed="81"/>
            <rFont val="Aptos Narrow"/>
            <family val="2"/>
          </rPr>
          <t>apa folosită în orice unitate de tip alimentar pentru producerea, prelucrarea, conservarea sau comercializarea produselor sau substanțelor destinate consumului uman</t>
        </r>
        <r>
          <rPr>
            <sz val="9"/>
            <color indexed="81"/>
            <rFont val="Aptos Narrow"/>
            <family val="2"/>
          </rPr>
          <t xml:space="preserve"> și </t>
        </r>
        <r>
          <rPr>
            <b/>
            <i/>
            <sz val="9"/>
            <color indexed="81"/>
            <rFont val="Aptos Narrow"/>
            <family val="2"/>
          </rPr>
          <t>excluzând distribuitorii pentru care distribuția de apă destinată consumului uman reprezintă o parte neesențială din activitatea lor generală de distribuție a altor produse de bază și bunuri care nu sunt considerate servicii esențiale</t>
        </r>
        <r>
          <rPr>
            <sz val="9"/>
            <color indexed="81"/>
            <rFont val="Aptos Narrow"/>
            <family val="2"/>
          </rPr>
          <t>.</t>
        </r>
      </text>
    </comment>
    <comment ref="C94" authorId="2" shapeId="0" xr:uid="{0315A808-9209-4877-B7EC-ACAA6CFEA173}">
      <text>
        <r>
          <rPr>
            <sz val="9"/>
            <color indexed="81"/>
            <rFont val="Aptos Narrow"/>
            <family val="2"/>
          </rPr>
          <t xml:space="preserve">Astfel cum acestea sunt definite la art. 2 pct. 1, 2 și respectiv 3 din </t>
        </r>
        <r>
          <rPr>
            <i/>
            <sz val="9"/>
            <color indexed="81"/>
            <rFont val="Aptos Narrow"/>
            <family val="2"/>
          </rPr>
          <t>Anexa 1 – Norme Tehnice din 28 februarie 2002 privind colectarea, epurarea și evacuarea apelor uzate urbane</t>
        </r>
        <r>
          <rPr>
            <sz val="9"/>
            <color indexed="81"/>
            <rFont val="Aptos Narrow"/>
            <family val="2"/>
          </rPr>
          <t xml:space="preserve">, NTPA-011, la </t>
        </r>
        <r>
          <rPr>
            <i/>
            <sz val="9"/>
            <color indexed="81"/>
            <rFont val="Aptos Narrow"/>
            <family val="2"/>
          </rPr>
          <t>HG nr. 188/2002 pentru aprobarea unor norme privind condițiile de descărcare în mediul acvatic a apelor uzate</t>
        </r>
        <r>
          <rPr>
            <sz val="9"/>
            <color indexed="81"/>
            <rFont val="Aptos Narrow"/>
            <family val="2"/>
          </rPr>
          <t xml:space="preserve">, </t>
        </r>
        <r>
          <rPr>
            <b/>
            <i/>
            <sz val="9"/>
            <color indexed="81"/>
            <rFont val="Aptos Narrow"/>
            <family val="2"/>
          </rPr>
          <t>cu excepția întreprinderilor pentru care colectarea, evacuarea sau tratarea apelor uzate urbane, a apelor uzate menajere sau a apelor uzate industriale reprezintă o parte neesențială a activității lor generale</t>
        </r>
        <r>
          <rPr>
            <sz val="9"/>
            <color indexed="81"/>
            <rFont val="Aptos Narrow"/>
            <family val="2"/>
          </rPr>
          <t>.</t>
        </r>
      </text>
    </comment>
    <comment ref="C96" authorId="0" shapeId="0" xr:uid="{8E0F1EDC-99ED-4720-9271-5E3FEFEDFC95}">
      <text>
        <r>
          <rPr>
            <sz val="9"/>
            <color indexed="81"/>
            <rFont val="Aptos Narrow"/>
            <family val="2"/>
          </rPr>
          <t>„internet exchange point (IXP)” înseamnă o facilitate a rețelei care permite interconectarea a mai mult de două rețele autonome independente, în special în scopul facilitării schimbului de trafic de internet, care furnizează interconectare doar pentru sisteme autonome și care nu necesită trecerea printr-un al treilea sistem autonom a traficului de internet dintre orice pereche de sisteme autonome participante și nici nu modifică sau interacționează într-un alt mod cu acest trafic.</t>
        </r>
      </text>
    </comment>
    <comment ref="C97" authorId="0" shapeId="0" xr:uid="{6332ED35-D676-47B0-B6A4-3942AC6E9340}">
      <text>
        <r>
          <rPr>
            <sz val="9"/>
            <color indexed="81"/>
            <rFont val="Aptos Narrow"/>
            <family val="2"/>
          </rPr>
          <t>”</t>
        </r>
        <r>
          <rPr>
            <b/>
            <sz val="9"/>
            <color indexed="81"/>
            <rFont val="Aptos Narrow"/>
            <family val="2"/>
          </rPr>
          <t>sistem de nume de domenii</t>
        </r>
        <r>
          <rPr>
            <sz val="9"/>
            <color indexed="81"/>
            <rFont val="Aptos Narrow"/>
            <family val="2"/>
          </rPr>
          <t>” sau ”</t>
        </r>
        <r>
          <rPr>
            <b/>
            <sz val="9"/>
            <color indexed="81"/>
            <rFont val="Aptos Narrow"/>
            <family val="2"/>
          </rPr>
          <t>DNS</t>
        </r>
        <r>
          <rPr>
            <sz val="9"/>
            <color indexed="81"/>
            <rFont val="Aptos Narrow"/>
            <family val="2"/>
          </rPr>
          <t>” înseamnă un sistem de denumire ierarhic și distribuit care permite identificarea serviciilor și resurselor de internet, care permite dispozitivelor utilizatorilor finali să utilizeze servicii de rutare și conectivitate a internetului pentru a accesa aceste servicii și resurse.
”</t>
        </r>
        <r>
          <rPr>
            <b/>
            <sz val="9"/>
            <color indexed="81"/>
            <rFont val="Aptos Narrow"/>
            <family val="2"/>
          </rPr>
          <t>furnizor de servicii DNS</t>
        </r>
        <r>
          <rPr>
            <sz val="9"/>
            <color indexed="81"/>
            <rFont val="Aptos Narrow"/>
            <family val="2"/>
          </rPr>
          <t>” înseamnă o entitate care furnizează:
1. servicii de rezoluție recursivă a numelor de domenii accesibile publicului pentru utilizatorii finali ai internetului; sau
2. servicii de rezoluție a numelor de domenii cu autoritate destinate utilizării de către terți, cu excepția serverelor de nume rădăcină;</t>
        </r>
      </text>
    </comment>
    <comment ref="C98" authorId="0" shapeId="0" xr:uid="{B79B398E-E22B-468D-AA9C-0FB833FB2770}">
      <text>
        <r>
          <rPr>
            <b/>
            <sz val="9"/>
            <color indexed="81"/>
            <rFont val="Aptos Narrow"/>
            <family val="2"/>
          </rPr>
          <t xml:space="preserve">”registru de nume TLD” </t>
        </r>
        <r>
          <rPr>
            <sz val="9"/>
            <color indexed="81"/>
            <rFont val="Aptos Narrow"/>
            <family val="2"/>
          </rPr>
          <t>înseamnă o entitate căreia i-a fost delegat un anumit domeniu de prim nivel și care răspunde de administrarea domeniului de prim nivel, inclusiv de înregistrarea numelor de domenii sub domeniul de prim nivel și de operarea tehnică a domeniului de prim nivel, inclusiv exploatarea serverelor sale de nume, întreținerea bazelor sale de date și distribuirea fișierelor zonelor de domenii de prim nivel către serverele de nume, indiferent dacă este efectuată de entitatea însăși sau externalizată, dar excluzând situațiile în care numele de domenii de prim nivel sunt utilizate de un registru exclusiv pentru uz propriu.</t>
        </r>
      </text>
    </comment>
    <comment ref="C99" authorId="0" shapeId="0" xr:uid="{F5F78D4C-FE27-47F9-BE6F-870E9BFEE46B}">
      <text>
        <r>
          <rPr>
            <b/>
            <sz val="9"/>
            <color indexed="81"/>
            <rFont val="Aptos Narrow"/>
            <family val="2"/>
          </rPr>
          <t>”serviciu de cloud computing”</t>
        </r>
        <r>
          <rPr>
            <sz val="9"/>
            <color indexed="81"/>
            <rFont val="Aptos Narrow"/>
            <family val="2"/>
          </rPr>
          <t xml:space="preserve"> înseamnă un serviciu digital care permite administrarea la cerere și accesul larg de la distanță la un set scalabil și variabil de resurse informatice care pot fi partajate, inclusiv în cazul în care resursele respective sunt repartizate în diferite locații.</t>
        </r>
      </text>
    </comment>
    <comment ref="C100" authorId="0" shapeId="0" xr:uid="{519E8EA2-B01D-484A-A564-806F4B52BA0C}">
      <text>
        <r>
          <rPr>
            <b/>
            <sz val="9"/>
            <color indexed="81"/>
            <rFont val="Aptos Narrow"/>
            <family val="2"/>
          </rPr>
          <t>”serviciu de centre de date”</t>
        </r>
        <r>
          <rPr>
            <sz val="9"/>
            <color indexed="81"/>
            <rFont val="Aptos Narrow"/>
            <family val="2"/>
          </rPr>
          <t xml:space="preserve"> înseamnă un serviciu care include structuri sau grupuri de structuri, dedicat găzduirii, interconectării și exploatarea centralizată a echipamentelor informatice și de rețea care furnizează servicii de stocare, prelucrare și transport al datelor, precum și a tuturor instalațiilor și infrastructurii de distribuție a energiei electrice și de control al mediului.</t>
        </r>
      </text>
    </comment>
    <comment ref="C101" authorId="0" shapeId="0" xr:uid="{427FCC93-907D-42D0-8965-B5FF910E7FAF}">
      <text>
        <r>
          <rPr>
            <b/>
            <sz val="9"/>
            <color indexed="81"/>
            <rFont val="Aptos Narrow"/>
            <family val="2"/>
          </rPr>
          <t>”rețea de difuzare de conținut”</t>
        </r>
        <r>
          <rPr>
            <sz val="9"/>
            <color indexed="81"/>
            <rFont val="Aptos Narrow"/>
            <family val="2"/>
          </rPr>
          <t xml:space="preserve"> înseamnă o rețea de servere distribuite geografic concepută pentru a asigura disponibilitatea ridicată, accesibilitatea sau furnizarea rapidă de conținut și servicii digitale utilizatorilor de internet în numele furnizorilor de conținut și servicii.</t>
        </r>
      </text>
    </comment>
    <comment ref="C102" authorId="0" shapeId="0" xr:uid="{CDE4B488-11A6-480F-A8BC-85A971785C93}">
      <text>
        <r>
          <rPr>
            <b/>
            <sz val="9"/>
            <color indexed="81"/>
            <rFont val="Aptos Narrow"/>
            <family val="2"/>
          </rPr>
          <t>”prestator de servicii de încredere”</t>
        </r>
        <r>
          <rPr>
            <sz val="9"/>
            <color indexed="81"/>
            <rFont val="Aptos Narrow"/>
            <family val="2"/>
          </rPr>
          <t xml:space="preserve"> înseamnă un prestator de servicii de încredere în sensul articolul 3 alineatul (19) din </t>
        </r>
        <r>
          <rPr>
            <i/>
            <sz val="9"/>
            <color indexed="81"/>
            <rFont val="Aptos Narrow"/>
            <family val="2"/>
          </rPr>
          <t>Regulamentul (UE) nr. 910/2014 al Parlamentului European și al Consiliului din 23 iulie 2014 privind identificarea electronică și serviciile de încredere pentru tranzacțiile electronice pe piața internă și de abrogare a Directivei 1999/93/CE</t>
        </r>
        <r>
          <rPr>
            <sz val="9"/>
            <color indexed="81"/>
            <rFont val="Aptos Narrow"/>
            <family val="2"/>
          </rPr>
          <t>.</t>
        </r>
      </text>
    </comment>
    <comment ref="C103" authorId="1" shapeId="0" xr:uid="{32CE50C2-71CA-40E4-88D4-5A5BE6CE583E}">
      <text>
        <r>
          <rPr>
            <b/>
            <sz val="9"/>
            <color indexed="81"/>
            <rFont val="Aptos Narrow"/>
            <family val="2"/>
          </rPr>
          <t xml:space="preserve">”prestator de servicii de încredere calificat” </t>
        </r>
        <r>
          <rPr>
            <sz val="9"/>
            <color indexed="81"/>
            <rFont val="Aptos Narrow"/>
            <family val="2"/>
          </rPr>
          <t xml:space="preserve">înseamnă un prestator de servicii de încredere calificat în sensul articolului 3 punctul 20 din </t>
        </r>
        <r>
          <rPr>
            <i/>
            <sz val="9"/>
            <color indexed="81"/>
            <rFont val="Aptos Narrow"/>
            <family val="2"/>
          </rPr>
          <t>Regulamentul (UE) nr. 910/2014 al Parlamentului European și al Consiliului din 23 iulie 2014 privind identificarea electronică și serviciile de încredere pentru tranzacțiile electronice pe piața internă și de abrogare a Directivei 1999/93/CE</t>
        </r>
        <r>
          <rPr>
            <sz val="9"/>
            <color indexed="81"/>
            <rFont val="Aptos Narrow"/>
            <family val="2"/>
          </rPr>
          <t>.</t>
        </r>
      </text>
    </comment>
    <comment ref="C104" authorId="0" shapeId="0" xr:uid="{922F24AB-1F25-4D88-BFCE-972144D33EC0}">
      <text>
        <r>
          <rPr>
            <b/>
            <sz val="9"/>
            <color indexed="81"/>
            <rFont val="Aptos Narrow"/>
            <family val="2"/>
          </rPr>
          <t xml:space="preserve">”rețea publică de comunicații electronice” </t>
        </r>
        <r>
          <rPr>
            <sz val="9"/>
            <color indexed="81"/>
            <rFont val="Aptos Narrow"/>
            <family val="2"/>
          </rPr>
          <t xml:space="preserve">înseamnă o rețea publică de comunicații electronice în sensul articolului 4 alin. (1) punctul 10 din </t>
        </r>
        <r>
          <rPr>
            <i/>
            <sz val="9"/>
            <color indexed="81"/>
            <rFont val="Aptos Narrow"/>
            <family val="2"/>
          </rPr>
          <t>OUG nr. 111/2011 privind comunicațiile electronice</t>
        </r>
        <r>
          <rPr>
            <sz val="9"/>
            <color indexed="81"/>
            <rFont val="Aptos Narrow"/>
            <family val="2"/>
          </rPr>
          <t>.</t>
        </r>
      </text>
    </comment>
    <comment ref="C105" authorId="0" shapeId="0" xr:uid="{2CA2AD66-8E73-4A7D-BCCA-6D3EB14EFFA0}">
      <text>
        <r>
          <rPr>
            <b/>
            <sz val="9"/>
            <color indexed="81"/>
            <rFont val="Aptos Narrow"/>
            <family val="2"/>
          </rPr>
          <t xml:space="preserve">”serviciu de comunicații electronice” </t>
        </r>
        <r>
          <rPr>
            <sz val="9"/>
            <color indexed="81"/>
            <rFont val="Aptos Narrow"/>
            <family val="2"/>
          </rPr>
          <t xml:space="preserve">înseamnă un serviciu de comunicații electronice în sensul articolului 4 alin. (1) punctul 9 din </t>
        </r>
        <r>
          <rPr>
            <i/>
            <sz val="9"/>
            <color indexed="81"/>
            <rFont val="Aptos Narrow"/>
            <family val="2"/>
          </rPr>
          <t>OUG nr. 111/2011 privind comunicațiile electronice</t>
        </r>
        <r>
          <rPr>
            <sz val="9"/>
            <color indexed="81"/>
            <rFont val="Aptos Narrow"/>
            <family val="2"/>
          </rPr>
          <t>.</t>
        </r>
      </text>
    </comment>
    <comment ref="C107" authorId="0" shapeId="0" xr:uid="{1583BDB4-2802-48F2-BF78-40B070930D87}">
      <text>
        <r>
          <rPr>
            <b/>
            <sz val="9"/>
            <color indexed="81"/>
            <rFont val="Aptos Narrow"/>
            <family val="2"/>
          </rPr>
          <t xml:space="preserve">”furnizor de servicii gestionate” </t>
        </r>
        <r>
          <rPr>
            <sz val="9"/>
            <color indexed="81"/>
            <rFont val="Aptos Narrow"/>
            <family val="2"/>
          </rPr>
          <t>înseamnă o entitate care furnizează servicii legate de instalarea, gestionarea, funcționarea sau întreținerea produselor, rețelelor, infrastructurilor sau aplicațiilor TIC sau a altor rețele și sisteme informatice, prin asistență sau administrare activă, fie la sediul clientului, fie de la distanță.</t>
        </r>
      </text>
    </comment>
    <comment ref="C108" authorId="0" shapeId="0" xr:uid="{DCD48C8F-B6D6-49FA-A663-1558A80B67F8}">
      <text>
        <r>
          <rPr>
            <b/>
            <sz val="9"/>
            <color indexed="81"/>
            <rFont val="Aptos Narrow"/>
            <family val="2"/>
          </rPr>
          <t xml:space="preserve">”furnizor de servicii de securitate gestionate” </t>
        </r>
        <r>
          <rPr>
            <sz val="9"/>
            <color indexed="81"/>
            <rFont val="Aptos Narrow"/>
            <family val="2"/>
          </rPr>
          <t>înseamnă un furnizor de servicii gestionate care efectuează sau furnizează asistență pentru activități legate de gestionarea riscurilor în materie de securitate cibernetică.</t>
        </r>
      </text>
    </comment>
    <comment ref="C110" authorId="0" shapeId="0" xr:uid="{5A320091-3EA6-491F-970E-1FA31B8618BA}">
      <text>
        <r>
          <rPr>
            <b/>
            <sz val="9"/>
            <color indexed="81"/>
            <rFont val="Aptos Narrow"/>
            <family val="2"/>
          </rPr>
          <t xml:space="preserve">”entitate a administrației publice” </t>
        </r>
        <r>
          <rPr>
            <sz val="9"/>
            <color indexed="81"/>
            <rFont val="Aptos Narrow"/>
            <family val="2"/>
          </rPr>
          <t xml:space="preserve">înseamnă </t>
        </r>
        <r>
          <rPr>
            <b/>
            <sz val="9"/>
            <color indexed="81"/>
            <rFont val="Aptos Narrow"/>
            <family val="2"/>
          </rPr>
          <t>o autoritate sau instituție din administrația publică</t>
        </r>
        <r>
          <rPr>
            <sz val="9"/>
            <color indexed="81"/>
            <rFont val="Aptos Narrow"/>
            <family val="2"/>
          </rPr>
          <t xml:space="preserve">, potrivit prevederilor art. 5 lit. k), l), w) și kk) din </t>
        </r>
        <r>
          <rPr>
            <i/>
            <sz val="9"/>
            <color indexed="81"/>
            <rFont val="Aptos Narrow"/>
            <family val="2"/>
          </rPr>
          <t>OUG nr. 57/2019 privind Codul administrativ</t>
        </r>
        <r>
          <rPr>
            <sz val="9"/>
            <color indexed="81"/>
            <rFont val="Aptos Narrow"/>
            <family val="2"/>
          </rPr>
          <t xml:space="preserve">, cu modificările și completările ulterioare, precum și </t>
        </r>
        <r>
          <rPr>
            <b/>
            <sz val="9"/>
            <color indexed="81"/>
            <rFont val="Aptos Narrow"/>
            <family val="2"/>
          </rPr>
          <t>o unitate administrativ-teritorială, un organism de drept public sau o asociație formată din una sau mai multe astfel de autorități sau instituții din sectorul public sau din unul sau mai multe astfel de organisme de drept public</t>
        </r>
        <r>
          <rPr>
            <sz val="9"/>
            <color indexed="81"/>
            <rFont val="Aptos Narrow"/>
            <family val="2"/>
          </rPr>
          <t xml:space="preserve">.
Cuprinde </t>
        </r>
        <r>
          <rPr>
            <b/>
            <sz val="9"/>
            <color indexed="81"/>
            <rFont val="Aptos Narrow"/>
            <family val="2"/>
          </rPr>
          <t>entitățile administrației publice centrale</t>
        </r>
        <r>
          <rPr>
            <sz val="9"/>
            <color indexed="81"/>
            <rFont val="Aptos Narrow"/>
            <family val="2"/>
          </rPr>
          <t xml:space="preserve">, </t>
        </r>
        <r>
          <rPr>
            <i/>
            <sz val="9"/>
            <color indexed="81"/>
            <rFont val="Aptos Narrow"/>
            <family val="2"/>
          </rPr>
          <t>cu excepția celor din SNAOPSN, Oficiului Registrului Național al Informațiilor Secrete de Stat, instituțiile de învățământ superior, domeniul judiciar, justiție, inclusiv Ministerul Public, Parlamentul României, Secretariatul General al Guvernului, Cancelaria Prim-Ministrului, Administrația Prezidențială, ASF, BNR și ANCOM</t>
        </r>
        <r>
          <rPr>
            <sz val="9"/>
            <color indexed="81"/>
            <rFont val="Aptos Narrow"/>
            <family val="2"/>
          </rPr>
          <t>.</t>
        </r>
      </text>
    </comment>
    <comment ref="C112" authorId="1" shapeId="0" xr:uid="{0C867871-4735-4E29-A093-504BCA9B5A1A}">
      <text>
        <r>
          <rPr>
            <sz val="9"/>
            <color indexed="81"/>
            <rFont val="Aptos Narrow"/>
            <family val="2"/>
          </rPr>
          <t xml:space="preserve">Operatorii de infrastructură terestră deținută, gestionată și operată de statul român sau de entități private pe teritoriul României, care sprijină furnizarea de servicii spațiale, </t>
        </r>
        <r>
          <rPr>
            <b/>
            <i/>
            <sz val="9"/>
            <color indexed="81"/>
            <rFont val="Aptos Narrow"/>
            <family val="2"/>
          </rPr>
          <t>cu excepția furnizorilor de rețele publice de comunicații electronice</t>
        </r>
        <r>
          <rPr>
            <sz val="9"/>
            <color indexed="81"/>
            <rFont val="Aptos Narrow"/>
            <family val="2"/>
          </rPr>
          <t>.</t>
        </r>
      </text>
    </comment>
    <comment ref="C115" authorId="2" shapeId="0" xr:uid="{01FADF06-8C14-4B2C-A1BB-48DF70AD8D7F}">
      <text>
        <r>
          <rPr>
            <sz val="9"/>
            <color indexed="81"/>
            <rFont val="Aptos Narrow"/>
            <family val="2"/>
          </rPr>
          <t xml:space="preserve">Astfel cum sunt definiți la art. 2 pct. 2 din </t>
        </r>
        <r>
          <rPr>
            <i/>
            <sz val="9"/>
            <color indexed="81"/>
            <rFont val="Aptos Narrow"/>
            <family val="2"/>
          </rPr>
          <t>OUG nr. 13 /2013 privind serviciile poștale</t>
        </r>
        <r>
          <rPr>
            <sz val="9"/>
            <color indexed="81"/>
            <rFont val="Aptos Narrow"/>
            <family val="2"/>
          </rPr>
          <t xml:space="preserve">, cu modificările și completările ulterioare, </t>
        </r>
        <r>
          <rPr>
            <b/>
            <sz val="9"/>
            <color indexed="81"/>
            <rFont val="Aptos Narrow"/>
            <family val="2"/>
          </rPr>
          <t>inclusiv furnizori de servicii de curierat</t>
        </r>
        <r>
          <rPr>
            <sz val="9"/>
            <color indexed="81"/>
            <rFont val="Aptos Narrow"/>
            <family val="2"/>
          </rPr>
          <t>.</t>
        </r>
      </text>
    </comment>
    <comment ref="C117" authorId="2" shapeId="0" xr:uid="{6D689308-56E7-4976-9236-E47DA3569FF9}">
      <text>
        <r>
          <rPr>
            <sz val="9"/>
            <color indexed="81"/>
            <rFont val="Aptos Narrow"/>
            <family val="2"/>
          </rPr>
          <t xml:space="preserve">Astfel cum aceasta este definită la pct. 19 din Anexa nr. 1 la </t>
        </r>
        <r>
          <rPr>
            <i/>
            <sz val="9"/>
            <color indexed="81"/>
            <rFont val="Aptos Narrow"/>
            <family val="2"/>
          </rPr>
          <t>OUG nr. 92/2021 privind regimul deșeurilor</t>
        </r>
        <r>
          <rPr>
            <sz val="9"/>
            <color indexed="81"/>
            <rFont val="Aptos Narrow"/>
            <family val="2"/>
          </rPr>
          <t>, cu modificările și completările ulterioare, c</t>
        </r>
        <r>
          <rPr>
            <b/>
            <i/>
            <sz val="9"/>
            <color indexed="81"/>
            <rFont val="Aptos Narrow"/>
            <family val="2"/>
          </rPr>
          <t>u excepția întreprinderilor pentru care gestionarea deșeurilor nu reprezintă principala activitate economică</t>
        </r>
        <r>
          <rPr>
            <sz val="9"/>
            <color indexed="81"/>
            <rFont val="Aptos Narrow"/>
            <family val="2"/>
          </rPr>
          <t>.</t>
        </r>
      </text>
    </comment>
    <comment ref="C119" authorId="2" shapeId="0" xr:uid="{9FBAE92C-2E6E-40DA-93B1-92B987BBF02B}">
      <text>
        <r>
          <rPr>
            <sz val="9"/>
            <color indexed="81"/>
            <rFont val="Aptos Narrow"/>
            <family val="2"/>
          </rPr>
          <t xml:space="preserve">Astfel cum se menționează la articolul 3 punctele 9 și 14 din </t>
        </r>
        <r>
          <rPr>
            <i/>
            <sz val="9"/>
            <color indexed="81"/>
            <rFont val="Aptos Narrow"/>
            <family val="2"/>
          </rPr>
          <t>Regulamentul (CE) nr. 1907/2006 al Parlamentului European și al Consiliului din 18 decembrie 2006 privind înregistrarea, evaluarea, autorizarea și restricționarea substanțelor chimice (REACH), de înființare a Agenției Europene pentru Produse Chimice, de modificare a Directivei 1999/45/CE și de abrogare a Regulamentului (CEE) nr. 793/93 al Consiliului și a Regulamentului (CE) nr. 1488/94 al Comisiei, precum și a Directivei 76/769/CEE a Consiliului și a Directivelor 91/155/CEE, 93/67/CEE, 93/105/CE și 2000/21/CE ale Comisiei</t>
        </r>
        <r>
          <rPr>
            <sz val="9"/>
            <color indexed="81"/>
            <rFont val="Aptos Narrow"/>
            <family val="2"/>
          </rPr>
          <t xml:space="preserve"> și</t>
        </r>
        <r>
          <rPr>
            <b/>
            <sz val="9"/>
            <color indexed="81"/>
            <rFont val="Aptos Narrow"/>
            <family val="2"/>
          </rPr>
          <t xml:space="preserve"> întreprinderile care produc articole</t>
        </r>
        <r>
          <rPr>
            <sz val="9"/>
            <color indexed="81"/>
            <rFont val="Aptos Narrow"/>
            <family val="2"/>
          </rPr>
          <t xml:space="preserve">, astfel cum sunt definite la articolul 3 punctul 3 din regulamentul respectiv, </t>
        </r>
        <r>
          <rPr>
            <b/>
            <sz val="9"/>
            <color indexed="81"/>
            <rFont val="Aptos Narrow"/>
            <family val="2"/>
          </rPr>
          <t>din substanțe sau amestecuri</t>
        </r>
        <r>
          <rPr>
            <sz val="9"/>
            <color indexed="81"/>
            <rFont val="Aptos Narrow"/>
            <family val="2"/>
          </rPr>
          <t>.</t>
        </r>
      </text>
    </comment>
    <comment ref="C121" authorId="2" shapeId="0" xr:uid="{39EDC823-F1D5-42C4-A051-52B8C61DBC34}">
      <text>
        <r>
          <rPr>
            <sz val="9"/>
            <color indexed="81"/>
            <rFont val="Aptos Narrow"/>
            <family val="2"/>
          </rPr>
          <t xml:space="preserve">Astfel cum sunt definite la articolul 3 punctul (2) din </t>
        </r>
        <r>
          <rPr>
            <i/>
            <sz val="9"/>
            <color indexed="81"/>
            <rFont val="Aptos Narrow"/>
            <family val="2"/>
          </rPr>
          <t>Regulamentul (CE) nr. 178/2002 al Parlamentului European și al Consiliului din 28 ianuarie 2002 de stabilire a principiilor și a cerințelor generale ale legislației alimentare, de instituire a Autorității Europene pentru Siguranța Alimentară și de stabilire a procedurilor în domeniul siguranței produselor alimentare</t>
        </r>
        <r>
          <rPr>
            <sz val="9"/>
            <color indexed="81"/>
            <rFont val="Aptos Narrow"/>
            <family val="2"/>
          </rPr>
          <t>, care sunt implicate în distribuția cu ridicata și în producția și prelucrarea industrială.</t>
        </r>
      </text>
    </comment>
    <comment ref="C124" authorId="1" shapeId="0" xr:uid="{D6AB4641-7F26-4439-81E8-D6BD2638DF8C}">
      <text>
        <r>
          <rPr>
            <sz val="9"/>
            <color indexed="81"/>
            <rFont val="Aptos Narrow"/>
            <family val="2"/>
          </rPr>
          <t xml:space="preserve">Astfel cum sunt definite la articolul 2 punctul 1 din </t>
        </r>
        <r>
          <rPr>
            <i/>
            <sz val="9"/>
            <color indexed="81"/>
            <rFont val="Aptos Narrow"/>
            <family val="2"/>
          </rPr>
          <t>Regulamentul (UE) 2017/745 al Parlamentului European și al Consiliului din 5 aprilie 2017 privind dispozitivele medicale, de modificare a Directivei 2001/83/CE, a Regulamentului (CE) nr. 178/2002 și a Regulamentului (CE) nr. 1223/2009 și de abrogare a Directivelor 90/385/CEE și 93/42/CEE ale Consiliului</t>
        </r>
        <r>
          <rPr>
            <sz val="9"/>
            <color indexed="81"/>
            <rFont val="Aptos Narrow"/>
            <family val="2"/>
          </rPr>
          <t xml:space="preserve">, și </t>
        </r>
        <r>
          <rPr>
            <b/>
            <sz val="9"/>
            <color indexed="81"/>
            <rFont val="Aptos Narrow"/>
            <family val="2"/>
          </rPr>
          <t>entități care fabrică dispozitive medicale pentru diagnostic in vitro</t>
        </r>
        <r>
          <rPr>
            <sz val="9"/>
            <color indexed="81"/>
            <rFont val="Aptos Narrow"/>
            <family val="2"/>
          </rPr>
          <t xml:space="preserve">, astfel cum sunt definite la articolul 2 punctul 2 din </t>
        </r>
        <r>
          <rPr>
            <i/>
            <sz val="9"/>
            <color indexed="81"/>
            <rFont val="Aptos Narrow"/>
            <family val="2"/>
          </rPr>
          <t>Regulamentul (UE) 2017/746 al Parlamentului European și al Consiliului din 5 aprilie 2017 privind dispozitivele medicale pentru diagnostic in vitro și de abrogare a Directivei 98/79/CE și a Deciziei 2010/227/UE a Comisiei</t>
        </r>
        <r>
          <rPr>
            <sz val="9"/>
            <color indexed="81"/>
            <rFont val="Aptos Narrow"/>
            <family val="2"/>
          </rPr>
          <t xml:space="preserve">, </t>
        </r>
        <r>
          <rPr>
            <b/>
            <i/>
            <sz val="9"/>
            <color indexed="81"/>
            <rFont val="Aptos Narrow"/>
            <family val="2"/>
          </rPr>
          <t>cu excepția entităților care fabrică dispozitive medicale menționate în anexa I punctul 5 a cincea liniuță din prezenta directivă</t>
        </r>
        <r>
          <rPr>
            <sz val="9"/>
            <color indexed="81"/>
            <rFont val="Aptos Narrow"/>
            <family val="2"/>
          </rPr>
          <t>.</t>
        </r>
      </text>
    </comment>
    <comment ref="C126" authorId="1" shapeId="0" xr:uid="{A897B559-9D32-45B4-959B-FBEE66ED8406}">
      <text>
        <r>
          <rPr>
            <sz val="9"/>
            <color indexed="81"/>
            <rFont val="Aptos Narrow"/>
            <family val="2"/>
          </rPr>
          <t xml:space="preserve">Întreprinderile care desfășoară oricare dintre activitățile economice menționate în </t>
        </r>
        <r>
          <rPr>
            <i/>
            <sz val="9"/>
            <color indexed="81"/>
            <rFont val="Aptos Narrow"/>
            <family val="2"/>
          </rPr>
          <t>diviziunea 26 din CAEN Rev. 3</t>
        </r>
        <r>
          <rPr>
            <sz val="9"/>
            <color indexed="81"/>
            <rFont val="Aptos Narrow"/>
            <family val="2"/>
          </rPr>
          <t>.</t>
        </r>
      </text>
    </comment>
    <comment ref="C128" authorId="1" shapeId="0" xr:uid="{FFECE102-8B07-412F-B0B0-E177885CAD50}">
      <text>
        <r>
          <rPr>
            <sz val="9"/>
            <color indexed="81"/>
            <rFont val="Aptos Narrow"/>
            <family val="2"/>
          </rPr>
          <t xml:space="preserve">Întreprinderile care desfășoară oricare dintre activitățile economice menționate în </t>
        </r>
        <r>
          <rPr>
            <i/>
            <sz val="9"/>
            <color indexed="81"/>
            <rFont val="Aptos Narrow"/>
            <family val="2"/>
          </rPr>
          <t>diviziunea 27 din CAEN Rev. 3</t>
        </r>
        <r>
          <rPr>
            <sz val="9"/>
            <color indexed="81"/>
            <rFont val="Aptos Narrow"/>
            <family val="2"/>
          </rPr>
          <t>.</t>
        </r>
      </text>
    </comment>
    <comment ref="C130" authorId="1" shapeId="0" xr:uid="{4E4488AA-DAC1-4442-940A-CAEC49524100}">
      <text>
        <r>
          <rPr>
            <sz val="9"/>
            <color indexed="81"/>
            <rFont val="Aptos Narrow"/>
            <family val="2"/>
          </rPr>
          <t xml:space="preserve">Întreprinderile care desfășoară oricare dintre activitățile economice menționate în </t>
        </r>
        <r>
          <rPr>
            <i/>
            <sz val="9"/>
            <color indexed="81"/>
            <rFont val="Aptos Narrow"/>
            <family val="2"/>
          </rPr>
          <t>diviziunea 28 din CAEN Rev. 3</t>
        </r>
        <r>
          <rPr>
            <sz val="9"/>
            <color indexed="81"/>
            <rFont val="Aptos Narrow"/>
            <family val="2"/>
          </rPr>
          <t>.</t>
        </r>
      </text>
    </comment>
    <comment ref="C132" authorId="1" shapeId="0" xr:uid="{0E021F33-3D1D-446C-8924-69FA4BCCA011}">
      <text>
        <r>
          <rPr>
            <sz val="9"/>
            <color indexed="81"/>
            <rFont val="Aptos Narrow"/>
            <family val="2"/>
          </rPr>
          <t xml:space="preserve">Întreprinderile care desfășoară oricare dintre activitățile economice menționate în </t>
        </r>
        <r>
          <rPr>
            <i/>
            <sz val="9"/>
            <color indexed="81"/>
            <rFont val="Aptos Narrow"/>
            <family val="2"/>
          </rPr>
          <t>diviziunea 29 din CAEN Rev. 3</t>
        </r>
        <r>
          <rPr>
            <sz val="9"/>
            <color indexed="81"/>
            <rFont val="Aptos Narrow"/>
            <family val="2"/>
          </rPr>
          <t>.</t>
        </r>
      </text>
    </comment>
    <comment ref="C134" authorId="1" shapeId="0" xr:uid="{5666489B-7A31-49FD-AD45-84836E8EDA01}">
      <text>
        <r>
          <rPr>
            <sz val="9"/>
            <color indexed="81"/>
            <rFont val="Aptos Narrow"/>
            <family val="2"/>
          </rPr>
          <t xml:space="preserve">Întreprinderile care desfășoară oricare dintre activitățile economice menționate în </t>
        </r>
        <r>
          <rPr>
            <i/>
            <sz val="9"/>
            <color indexed="81"/>
            <rFont val="Aptos Narrow"/>
            <family val="2"/>
          </rPr>
          <t>diviziunea 30 din CAEN Rev. 3</t>
        </r>
        <r>
          <rPr>
            <sz val="9"/>
            <color indexed="81"/>
            <rFont val="Aptos Narrow"/>
            <family val="2"/>
          </rPr>
          <t>.</t>
        </r>
      </text>
    </comment>
    <comment ref="C136" authorId="0" shapeId="0" xr:uid="{C706C5A1-47FF-4C3D-A47A-6FB25CB4F728}">
      <text>
        <r>
          <rPr>
            <b/>
            <sz val="9"/>
            <color indexed="81"/>
            <rFont val="Aptos Narrow"/>
            <family val="2"/>
          </rPr>
          <t>”piață online”</t>
        </r>
        <r>
          <rPr>
            <sz val="9"/>
            <color indexed="81"/>
            <rFont val="Aptos Narrow"/>
            <family val="2"/>
          </rPr>
          <t xml:space="preserve"> înseamnă un serviciu astfel cum este definit la art. 2 lit. o) din </t>
        </r>
        <r>
          <rPr>
            <i/>
            <sz val="9"/>
            <color indexed="81"/>
            <rFont val="Aptos Narrow"/>
            <family val="2"/>
          </rPr>
          <t>Legea nr. 363/2007 privind combaterea practicilor incorecte ale comercianților în relația cu consumatorii și armonizarea reglementărilor cu legislația europeană privind protecția consumatorilor</t>
        </r>
        <r>
          <rPr>
            <sz val="9"/>
            <color indexed="81"/>
            <rFont val="Aptos Narrow"/>
            <family val="2"/>
          </rPr>
          <t>, cu modificările și completările ulterioare.</t>
        </r>
      </text>
    </comment>
    <comment ref="C137" authorId="0" shapeId="0" xr:uid="{9E125218-359D-490B-90F9-3659CEFDFF15}">
      <text>
        <r>
          <rPr>
            <b/>
            <sz val="9"/>
            <color indexed="81"/>
            <rFont val="Aptos Narrow"/>
            <family val="2"/>
          </rPr>
          <t>”motor de căutare online”</t>
        </r>
        <r>
          <rPr>
            <sz val="9"/>
            <color indexed="81"/>
            <rFont val="Aptos Narrow"/>
            <family val="2"/>
          </rPr>
          <t xml:space="preserve"> înseamnă un motor de căutare online astfel cum este definit la articolul 2 punctul 5 din </t>
        </r>
        <r>
          <rPr>
            <i/>
            <sz val="9"/>
            <color indexed="81"/>
            <rFont val="Aptos Narrow"/>
            <family val="2"/>
          </rPr>
          <t>Regulamentul (UE) 2019/1150 al Parlamentului European și al Consiliului din 20 iunie 2019 de promovare a echității și a transparenței pentru întreprinderile utilizatoare de servicii de intermediere online</t>
        </r>
        <r>
          <rPr>
            <sz val="9"/>
            <color indexed="81"/>
            <rFont val="Aptos Narrow"/>
            <family val="2"/>
          </rPr>
          <t>.</t>
        </r>
      </text>
    </comment>
    <comment ref="C138" authorId="0" shapeId="0" xr:uid="{E34CE5D1-8510-4C14-849F-83D4854F3915}">
      <text>
        <r>
          <rPr>
            <b/>
            <sz val="9"/>
            <color indexed="81"/>
            <rFont val="Aptos Narrow"/>
            <family val="2"/>
          </rPr>
          <t xml:space="preserve">”platformă de servicii de socializare” </t>
        </r>
        <r>
          <rPr>
            <sz val="9"/>
            <color indexed="81"/>
            <rFont val="Aptos Narrow"/>
            <family val="2"/>
          </rPr>
          <t>în rețea înseamnă o platformă care permite utilizatorilor finali să se conecteze, să partajeze, să descopere și să comunice între ei pe mai multe dispozitive, inclusiv prin conversații online, postări, videoclipuri și recomandări.</t>
        </r>
      </text>
    </comment>
    <comment ref="C140" authorId="0" shapeId="0" xr:uid="{3139894E-3F6A-4AB6-9B6A-6817FD685404}">
      <text>
        <r>
          <rPr>
            <b/>
            <sz val="9"/>
            <color indexed="81"/>
            <rFont val="Aptos Narrow"/>
            <family val="2"/>
          </rPr>
          <t xml:space="preserve">”organism de cercetare” </t>
        </r>
        <r>
          <rPr>
            <sz val="9"/>
            <color indexed="81"/>
            <rFont val="Aptos Narrow"/>
            <family val="2"/>
          </rPr>
          <t>înseamnă o entitate al cărei obiectiv principal este de a desfășura activități de cercetare aplicată sau de dezvoltare experimentală în vederea exploatării rezultatelor cercetării respective în scopuri comerciale, dar care nu include instituțiile de învățământ.</t>
        </r>
      </text>
    </comment>
    <comment ref="C158" authorId="0" shapeId="0" xr:uid="{A9584A88-C945-496E-97CC-18AC8CD1EF1F}">
      <text>
        <r>
          <rPr>
            <sz val="9"/>
            <color indexed="81"/>
            <rFont val="Aptos Narrow"/>
            <family val="2"/>
          </rPr>
          <t>Entitatea este înființată și înregistrată pe teritoriul României conform prevederilor legale.
Conceptul de stabilire implică pur și simplu exercitarea efectivă a unei activități prin intermediul unei instalații permanente, indiferent de forma juridică adoptată, fie că este vorba de sediul social, o simplă sucursală sau o filială cu personalitate juridică.</t>
        </r>
      </text>
    </comment>
    <comment ref="C159" authorId="0" shapeId="0" xr:uid="{05926B32-042B-4783-BB0A-42C1342698AC}">
      <text>
        <r>
          <rPr>
            <sz val="9"/>
            <color indexed="81"/>
            <rFont val="Aptos Narrow"/>
            <family val="2"/>
          </rPr>
          <t xml:space="preserve">În înțelesul OUG nr. 155/2024, sediul principal astfel cum este menționat la art.7 alin. (3), se determină astfel:
a) este sediul în care se iau deciziile legate de măsurile de gestionare a riscurilor în materie de securitate cibernetică în mod predominant;
b) atunci când nu se poate stabili sediul principal conform lit. a), se consideră a fi sediul în care își desfășoară operațiunile de securitate cibernetică;
c) atunci când nu se poate stabili sediul principal conform lit. b), acesta este considerat a fi în statul în care entitatea în cauză își are sediul cu cel mai mare număr de angajați.
</t>
        </r>
        <r>
          <rPr>
            <i/>
            <sz val="9"/>
            <color indexed="81"/>
            <rFont val="Aptos Narrow"/>
            <family val="2"/>
          </rPr>
          <t>NOTĂ: Nu puteți avea sediul principal în România și să nu fiți stabilit în România în același timp.</t>
        </r>
      </text>
    </comment>
    <comment ref="C160" authorId="0" shapeId="0" xr:uid="{703E8FC5-2D92-44EC-95DF-691A1180BCFD}">
      <text>
        <r>
          <rPr>
            <sz val="9"/>
            <color indexed="81"/>
            <rFont val="Aptos Narrow"/>
            <family val="2"/>
          </rPr>
          <t>”entitate care furnizează servicii de înregistrare de nume de domenii” înseamnă un operator de registru sau un agent care acționează în numele operatorilor de registru, cum ar fi un furnizor sau un revânzător de servicii de protecție a confidențialității sau servicii de proxy.
Se aplică acestor tipuri de furnizori de serviciu.</t>
        </r>
      </text>
    </comment>
    <comment ref="C163" authorId="1" shapeId="0" xr:uid="{2961C8C7-D31A-4881-A376-C542C03BA4F6}">
      <text>
        <r>
          <rPr>
            <sz val="9"/>
            <color indexed="81"/>
            <rFont val="Aptos Narrow"/>
            <family val="2"/>
          </rPr>
          <t xml:space="preserve">Entitatea este/a fost identificată ca entitate critică în România. (conform </t>
        </r>
        <r>
          <rPr>
            <i/>
            <sz val="9"/>
            <color indexed="81"/>
            <rFont val="Aptos Narrow"/>
            <family val="2"/>
          </rPr>
          <t>Legii nr. 294/2024 privind reziliența entităților critice</t>
        </r>
        <r>
          <rPr>
            <sz val="9"/>
            <color indexed="81"/>
            <rFont val="Aptos Narrow"/>
            <family val="2"/>
          </rPr>
          <t>).</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Constantin Calin</author>
  </authors>
  <commentList>
    <comment ref="AB4" authorId="0" shapeId="0" xr:uid="{A4129339-EE53-4A10-A01E-9B5EEA7A20E5}">
      <text>
        <r>
          <rPr>
            <sz val="9"/>
            <color indexed="81"/>
            <rFont val="Aptos Narrow"/>
            <family val="2"/>
          </rPr>
          <t>Dacă persoana însărcinată cu monitorizarea este aceeași cu persoana responsabilă cu securitatea cibernetică?</t>
        </r>
      </text>
    </comment>
  </commentList>
</comments>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1">
    <bk>
      <extLst>
        <ext uri="{3e2802c4-a4d2-4d8b-9148-e3be6c30e623}">
          <xlrd:rvb i="0"/>
        </ext>
      </extLst>
    </bk>
  </futureMetadata>
  <cellMetadata count="1">
    <bk>
      <rc t="1" v="0"/>
    </bk>
  </cellMetadata>
  <valueMetadata count="1">
    <bk>
      <rc t="2" v="0"/>
    </bk>
  </valueMetadata>
</metadata>
</file>

<file path=xl/sharedStrings.xml><?xml version="1.0" encoding="utf-8"?>
<sst xmlns="http://schemas.openxmlformats.org/spreadsheetml/2006/main" count="1022" uniqueCount="678">
  <si>
    <t>INSTRUMENTUL</t>
  </si>
  <si>
    <t>(Instrumentul NIS2@RO)</t>
  </si>
  <si>
    <t>Jurnal de modificări</t>
  </si>
  <si>
    <t>Data</t>
  </si>
  <si>
    <t>Versiunea</t>
  </si>
  <si>
    <t>Motivul modificării</t>
  </si>
  <si>
    <t>V0</t>
  </si>
  <si>
    <t>Versiune inițială (RO)</t>
  </si>
  <si>
    <t>V1.0</t>
  </si>
  <si>
    <t>Versiunea actualizată conform OUG nr. 155/2024</t>
  </si>
  <si>
    <t>Versiunea finală</t>
  </si>
  <si>
    <t>TLP:GREEN</t>
  </si>
  <si>
    <t>Versiunea:</t>
  </si>
  <si>
    <r>
      <rPr>
        <b/>
        <i/>
        <sz val="11"/>
        <color theme="1"/>
        <rFont val="Trebuchet MS"/>
        <family val="2"/>
      </rPr>
      <t xml:space="preserve">Instrumentul de evaluare și generare a datelor de notificare (Instrumentul NIS2@RO) </t>
    </r>
    <r>
      <rPr>
        <sz val="11"/>
        <color theme="1"/>
        <rFont val="Trebuchet MS"/>
        <family val="2"/>
      </rPr>
      <t>este dezvoltat de către Directoratul Național de Securitate Cibernetică (DNSC).</t>
    </r>
  </si>
  <si>
    <t>§1. Completarea datelor de identificare a entității</t>
  </si>
  <si>
    <r>
      <t xml:space="preserve">Se selectează sheet-ul </t>
    </r>
    <r>
      <rPr>
        <b/>
        <sz val="11"/>
        <color theme="1"/>
        <rFont val="Trebuchet MS"/>
        <family val="2"/>
      </rPr>
      <t>«Date entitate</t>
    </r>
    <r>
      <rPr>
        <sz val="11"/>
        <color theme="1"/>
        <rFont val="Trebuchet MS"/>
        <family val="2"/>
      </rPr>
      <t>» și se procedează la completarea datelor și informațiilor cu privire la entitate, conform cerințelor.</t>
    </r>
  </si>
  <si>
    <t>§2. Rularea instrumentului de evaluare</t>
  </si>
  <si>
    <t>§1. Completarea datelor cu privire la dimensiunea entității</t>
  </si>
  <si>
    <r>
      <t xml:space="preserve">Notă. Pentru mai multe detalii privind metoda de calculare a acestor praguri, a se vedea </t>
    </r>
    <r>
      <rPr>
        <b/>
        <i/>
        <sz val="11"/>
        <color theme="1"/>
        <rFont val="Trebuchet MS"/>
        <family val="2"/>
      </rPr>
      <t>Legea nr. 346 din 14 iulie 2004 privind stimularea înființării și dezvoltării întreprinderilor mici și mijlocii</t>
    </r>
    <r>
      <rPr>
        <i/>
        <sz val="11"/>
        <color theme="1"/>
        <rFont val="Trebuchet MS"/>
        <family val="2"/>
      </rPr>
      <t>.</t>
    </r>
  </si>
  <si>
    <t>§2. Completarea serviciilor furnizate în funcție de sectoare/subsectoare</t>
  </si>
  <si>
    <r>
      <t>Se vor completa toate serviciile furnizate prin selectarea răspunsului „</t>
    </r>
    <r>
      <rPr>
        <b/>
        <i/>
        <sz val="11"/>
        <rFont val="Trebuchet MS"/>
        <family val="2"/>
      </rPr>
      <t>Da</t>
    </r>
    <r>
      <rPr>
        <sz val="11"/>
        <rFont val="Trebuchet MS"/>
        <family val="2"/>
      </rPr>
      <t xml:space="preserve">” corespunzător tipului de entitate (în funcție de sector și, dacă e cazul, subsector). </t>
    </r>
  </si>
  <si>
    <r>
      <t xml:space="preserve">În funcție de datele introduse, instrumentul va genera un număr în câmpul </t>
    </r>
    <r>
      <rPr>
        <i/>
        <sz val="11"/>
        <color theme="1"/>
        <rFont val="Trebuchet MS"/>
        <family val="2"/>
      </rPr>
      <t>«Situația serviciilor furnizate»</t>
    </r>
    <r>
      <rPr>
        <sz val="11"/>
        <color theme="1"/>
        <rFont val="Trebuchet MS"/>
        <family val="2"/>
      </rPr>
      <t>, care corespunde numărului de servicii selectate și furnizate de entitate.</t>
    </r>
  </si>
  <si>
    <t>§4. Completarea datelor specifice relației entității cu statul român</t>
  </si>
  <si>
    <r>
      <t xml:space="preserve">Se procedează la completarea secțiunii </t>
    </r>
    <r>
      <rPr>
        <b/>
        <sz val="11"/>
        <color theme="1"/>
        <rFont val="Trebuchet MS"/>
        <family val="2"/>
      </rPr>
      <t>Relația entității cu statul român.</t>
    </r>
  </si>
  <si>
    <t>§5. Completarea datelor referitoare la furnizarea de servicii în UE</t>
  </si>
  <si>
    <r>
      <t xml:space="preserve">Se procedează la completarea secțiunii </t>
    </r>
    <r>
      <rPr>
        <b/>
        <sz val="11"/>
        <color theme="1"/>
        <rFont val="Trebuchet MS"/>
        <family val="2"/>
      </rPr>
      <t>Situația privind furnizarea de servicii în UE</t>
    </r>
    <r>
      <rPr>
        <sz val="11"/>
        <color theme="1"/>
        <rFont val="Trebuchet MS"/>
        <family val="2"/>
      </rPr>
      <t>.</t>
    </r>
  </si>
  <si>
    <t>În vederea generării formularului de notificare se procedează astfel:</t>
  </si>
  <si>
    <t>GENERAREA FORMULARULUI DE NOTIFICARE</t>
  </si>
  <si>
    <t xml:space="preserve">Indicații </t>
  </si>
  <si>
    <t>Instrumentul NIS2@RO
DATE ȘI INFORMAȚII CU PRIVIRE LA ENTITATE</t>
  </si>
  <si>
    <t>DATE GENERALE</t>
  </si>
  <si>
    <t>DENUMIRE ENTITATE</t>
  </si>
  <si>
    <t>Codul unic de identificare (CUI)</t>
  </si>
  <si>
    <t>Nr de înregistrare în registre naționale</t>
  </si>
  <si>
    <t>Date de contact ale entității</t>
  </si>
  <si>
    <t>Județ</t>
  </si>
  <si>
    <t>Localitate</t>
  </si>
  <si>
    <t>Sector</t>
  </si>
  <si>
    <t>Strada</t>
  </si>
  <si>
    <t>Număr</t>
  </si>
  <si>
    <t>Bloc/clădire etc.</t>
  </si>
  <si>
    <t>Scară/tronson/intrare etc.</t>
  </si>
  <si>
    <t>Etaj</t>
  </si>
  <si>
    <t>Apartament/birou/cameră etc.</t>
  </si>
  <si>
    <t>Cod poștal</t>
  </si>
  <si>
    <t>E-mail</t>
  </si>
  <si>
    <t>Adsesa URL a site-ului</t>
  </si>
  <si>
    <t xml:space="preserve">Nr. telefon fix </t>
  </si>
  <si>
    <t xml:space="preserve">Nr. telefon mobil </t>
  </si>
  <si>
    <t>Date privind activitatea desfășurată de către entitate</t>
  </si>
  <si>
    <t>CAEN principal</t>
  </si>
  <si>
    <t>CAEN secundare</t>
  </si>
  <si>
    <t>DATE SPECIFICE</t>
  </si>
  <si>
    <t>Date privind persoana responsabilă cu securitatea cibernetică</t>
  </si>
  <si>
    <t>Nume</t>
  </si>
  <si>
    <t>Prenume</t>
  </si>
  <si>
    <t>Funcția</t>
  </si>
  <si>
    <t>Adresă de e-mail</t>
  </si>
  <si>
    <t>Nr. telefon</t>
  </si>
  <si>
    <t>Persoana însărcinată cu monitorizarea</t>
  </si>
  <si>
    <t>Persoana însărcinată cu monitorizarea este aceeași cu persoana responsabilă cu securitatea cibernetică</t>
  </si>
  <si>
    <t>Mijloace permanente de contact</t>
  </si>
  <si>
    <t>Nr. telefon mobil</t>
  </si>
  <si>
    <t>Nr. telefon fix</t>
  </si>
  <si>
    <t>Date privind rețelele și sistemele informatice</t>
  </si>
  <si>
    <t>Intervale de adrese IP publice</t>
  </si>
  <si>
    <t>Date privind prezența în UE</t>
  </si>
  <si>
    <t>Furnizare servicii în UE</t>
  </si>
  <si>
    <t>State membre în care entitatea furnizează servicii</t>
  </si>
  <si>
    <t>Adrese sediu social/sedii secundare în UE</t>
  </si>
  <si>
    <t>Denumirea</t>
  </si>
  <si>
    <t xml:space="preserve">Persoana fizică desemnată ca reprezentant în România sau reprezentantul persoanei juridice </t>
  </si>
  <si>
    <t xml:space="preserve"> DOCUMENTE ANEXATE</t>
  </si>
  <si>
    <t>Avem documente anexate?</t>
  </si>
  <si>
    <t>Autoevaluarea aplicării art. 9 din OUG nr. 155/2024, după caz</t>
  </si>
  <si>
    <t>NUMAI după completarea tuturor datelor și informațiilor solicitate apasă linkul spre 
EVALUARE ENTITATE 
...</t>
  </si>
  <si>
    <t>Dimensiunea entității</t>
  </si>
  <si>
    <t>E. REPREZENTARE ENTITATE</t>
  </si>
  <si>
    <t>Evaluare entitate</t>
  </si>
  <si>
    <t>EVALUAREA DOMENIULUI DE APLICARE ȘI GENERAREA NOTIFICĂRII
(Instrumentul NIS2@RO)</t>
  </si>
  <si>
    <t>Mai multe informații despre OUG nr. 155/2024 (NIS2) pot fi găsite aici</t>
  </si>
  <si>
    <t>DIMENSIUNEA ENTITĂȚII</t>
  </si>
  <si>
    <t>(i) Informații suplimentare</t>
  </si>
  <si>
    <t>Vă rugăm să introduceți datele privind dimensiunea entității și categoria de dimensiune din care face parte entitatea dumneavoastră</t>
  </si>
  <si>
    <t>Link către Legea nr. 346 din 14 iulie 2004 privind stimularea înființării și dezvoltării întreprinderilor mici și mijlocii.</t>
  </si>
  <si>
    <t>Link către „Ghidul utilizatorului privind definiția IMM-urilor” de la Comisia Europeană.</t>
  </si>
  <si>
    <t>Link către instrumentul de autoevaluare a IMM-urilor de la Comisia Europeană.</t>
  </si>
  <si>
    <t>Dimensiunea entității conform Legii nr. 346/2004</t>
  </si>
  <si>
    <t>Mare</t>
  </si>
  <si>
    <t>Vă rugăm să selectați cel puțin un serviciu furnizat (în funcție de sector/subsector) din cele enumerate mai jos și care corespunde serviciului furnizat de entitate.</t>
  </si>
  <si>
    <t>SECTOARE CU O IMPORTANȚĂ CRITICĂ RIDICATĂ</t>
  </si>
  <si>
    <t>ENERGIE</t>
  </si>
  <si>
    <t>Electricitate</t>
  </si>
  <si>
    <t>Furnizori de energie electrică</t>
  </si>
  <si>
    <t>Nu</t>
  </si>
  <si>
    <t>Operatori de distribuție energie electrică</t>
  </si>
  <si>
    <t>Operatori de transport și de sistem energie electrică</t>
  </si>
  <si>
    <t>Producători energie electrică</t>
  </si>
  <si>
    <t>Operatori desemnați ai pieței de energie electrică</t>
  </si>
  <si>
    <t>Participanții la piața de energie electrică</t>
  </si>
  <si>
    <t>Operatori ai unui punct de reîncărcare</t>
  </si>
  <si>
    <t>Operatori economici, concesionarii și dezvoltatorul centralei electrice eoliene offshore</t>
  </si>
  <si>
    <t>Încălzire centralizată și răcire centralizată</t>
  </si>
  <si>
    <t>Operatorii de încălzire centralizată sau răcire centralizată</t>
  </si>
  <si>
    <t>Petrol</t>
  </si>
  <si>
    <t>Operatori de conducte de transport al petrolului</t>
  </si>
  <si>
    <t>Operatori instalații de producție, de rafinare și de tratare a petrolului, de depozitare și de transport</t>
  </si>
  <si>
    <t>Entități centrale de stocare</t>
  </si>
  <si>
    <t>Gaze</t>
  </si>
  <si>
    <t>Întreprinderi de furnizare gaze naturale</t>
  </si>
  <si>
    <t>Operatori de distribuție gaze naturale</t>
  </si>
  <si>
    <t>Operatori de transport și de sistem gaze naturale</t>
  </si>
  <si>
    <t>Operatori de înmagazinare gaze naturale</t>
  </si>
  <si>
    <t>Operatori de sistem GNL</t>
  </si>
  <si>
    <t xml:space="preserve">Întreprinderi din sectorul gazelor naturale </t>
  </si>
  <si>
    <t>Operatori de instalație de rafinare și de tratare a gazelor naturale</t>
  </si>
  <si>
    <t>Hidrogen</t>
  </si>
  <si>
    <t>Operatori de producție, stocare și transport de hidrogen</t>
  </si>
  <si>
    <t>Beneficiarii proiectelor finanțate din fonduri nerambursabile</t>
  </si>
  <si>
    <t>Beneficiarii prevăzuți de OUG nr. 60/2022 - Fondul pentru modernizare</t>
  </si>
  <si>
    <t>TRANSPORT</t>
  </si>
  <si>
    <t>Transport aerian</t>
  </si>
  <si>
    <t>Transportatori aerieni</t>
  </si>
  <si>
    <t>Organe de administrare a aeroporturilor și aeroporturile, inclusiv entitățile care operează instalații auxiliare în cadrul aeroporturilor</t>
  </si>
  <si>
    <t>Operatori de control al gestionării traficului care prestează servicii de control al traficului aerian (ATC)</t>
  </si>
  <si>
    <t>Operatori mentenanță aeronave</t>
  </si>
  <si>
    <t>Agenți aeronautici civili</t>
  </si>
  <si>
    <t>Organizații menționate la art. 2 alin. (1) din Regulamentul delegat (UE) 2022/1645</t>
  </si>
  <si>
    <t>Organizații menționate la art. 2 alin. (1) din Regulamentul de punere în aplicare (UE) 2023/203</t>
  </si>
  <si>
    <t>Transport feroviar</t>
  </si>
  <si>
    <t>Administratorii infrastructurii feroviare</t>
  </si>
  <si>
    <t>Întreprinderi feroviare</t>
  </si>
  <si>
    <t>Transport pe apă</t>
  </si>
  <si>
    <t>Companii de transport de mărfuri și pasageri pe ape interioare, maritime și de coastă</t>
  </si>
  <si>
    <t>Organe de gestionare a porturilor și entitățile care realizează lucrări și operează echipamente în cadrul porturilor.</t>
  </si>
  <si>
    <t>Operatori de servicii de trafic maritim (STM)</t>
  </si>
  <si>
    <t>Transport rutier</t>
  </si>
  <si>
    <t>Autorități rutiere</t>
  </si>
  <si>
    <t>Operatorii de sisteme de transport inteligente</t>
  </si>
  <si>
    <t>Transport public</t>
  </si>
  <si>
    <t>Operatorii de servicii publice</t>
  </si>
  <si>
    <t>SECTORUL BANCAR</t>
  </si>
  <si>
    <t>Instituții de credit</t>
  </si>
  <si>
    <t>INFRASTRUCTURI ALE PIEȚEI FINANCIARE</t>
  </si>
  <si>
    <t>Operatori de locuri de tranzacționare</t>
  </si>
  <si>
    <t>Contrapărți centrale (CPC)</t>
  </si>
  <si>
    <t>Instituții care asigură efectuarea operațiunilor de încasări și plăți privind fondurile publice</t>
  </si>
  <si>
    <t>SECTORUL SĂNĂTĂȚII</t>
  </si>
  <si>
    <t>Furnizori de servicii medicale</t>
  </si>
  <si>
    <t>Laboratoare de referință ale UE</t>
  </si>
  <si>
    <t>Entități care desfășoară activități de cercetare și dezvoltare a medicamentelor</t>
  </si>
  <si>
    <t>Entităție care fabrică produse farmaceutice de bază și preparate farmaceutice</t>
  </si>
  <si>
    <t>Entități care fabrică dispozitive medicale considerate a fi esențiale în contextul unei urgențe de sănătate publică</t>
  </si>
  <si>
    <t>APĂ POTABILĂ</t>
  </si>
  <si>
    <t>Furnizori și distribuitori de apă destinată consumului uman</t>
  </si>
  <si>
    <t>APE UZATE</t>
  </si>
  <si>
    <t>Întreprinderi care colectează, evacuează sau tratează ape urbane reziduale, ape menajere uzate sau ape industriale uzate</t>
  </si>
  <si>
    <t>INFRASTRUCTURĂ DIGITALĂ</t>
  </si>
  <si>
    <t>Furnizori de IXP (internet exchange point)</t>
  </si>
  <si>
    <t>Furnizori de servicii DNS, cu excepția operatorilor de servere pentru nume primare</t>
  </si>
  <si>
    <t>Registre de nume TLD</t>
  </si>
  <si>
    <t>Furnizori de servicii de cloud computing</t>
  </si>
  <si>
    <t>Furnizori de servicii de centre de date</t>
  </si>
  <si>
    <t>Furnizorii de rețele de difuzare de conținut</t>
  </si>
  <si>
    <t>Prestatorii de servicii de încredere</t>
  </si>
  <si>
    <t>Prestatorii de servicii de încredere calificați</t>
  </si>
  <si>
    <t>Furnizori de rețele publice de comunicații electronice</t>
  </si>
  <si>
    <t>Furnizori de servicii de comunicații electronice accesibile publicului</t>
  </si>
  <si>
    <t>GESTIONAREA SERVICIILOR TIC (BUSINESS-TO-BUSINESS)</t>
  </si>
  <si>
    <t>Furnizori de servicii gestionate</t>
  </si>
  <si>
    <t>Furnizori de servicii de securitate gestionate</t>
  </si>
  <si>
    <t>ADMINISTRAȚIE PUBLICĂ</t>
  </si>
  <si>
    <t>Entitățile administrației publice centrale</t>
  </si>
  <si>
    <t>SPAȚIU</t>
  </si>
  <si>
    <t>Operatori de infrastructură terestră deținută, gestionată și operată care sprijină furnizarea de servicii spațiale</t>
  </si>
  <si>
    <t>ALTE SECTOARE DE IMPORTANȚĂ CRITICĂ</t>
  </si>
  <si>
    <t>SERVICII POȘTALE ȘI DE CURIERAT</t>
  </si>
  <si>
    <t>Furnizorii de servicii poștale, inclusiv furnizori de servicii de curierat</t>
  </si>
  <si>
    <t>GESTIONAREA DEȘEURILOR</t>
  </si>
  <si>
    <t>Întreprinderi care efectuează gestionarea deșeurilor</t>
  </si>
  <si>
    <t>FABRICAREA, PRODUCȚIA ȘI DISTRIBUȚIA DE SUBSTANȚE CHIMICE</t>
  </si>
  <si>
    <t>Întreprinderile care produc substanțe și distribuie substanțe sau amestecuri, precum și care produc articole din substanțe sau amestecuri</t>
  </si>
  <si>
    <t>PRODUCȚIA, PRELUCRAREA ȘI DISTRIBUȚIA DE ALIMENTE</t>
  </si>
  <si>
    <t>Întreprinderile cu profil alimentar</t>
  </si>
  <si>
    <t>FABRICARE</t>
  </si>
  <si>
    <t>Fabricarea de dispozitive medicale și de dispozitive medicale pentru diagnostic in vitro</t>
  </si>
  <si>
    <t>Entități care fabrică dispozitive medicale</t>
  </si>
  <si>
    <t>Fabricarea computerelor și a produselor electronice și optice</t>
  </si>
  <si>
    <t>Întreprinderi care desfășoară oricare dintre activitățile economice (Secțiunea CAEN 26)</t>
  </si>
  <si>
    <t>Fabricarea echipamentelor electrice</t>
  </si>
  <si>
    <t>Întreprinderi care desfășoară oricare dintre activitățile economice (Secțiunea CAEN 27)</t>
  </si>
  <si>
    <t>Fabricarea altor mașini și echipamente n.c.a.</t>
  </si>
  <si>
    <t>Întreprinderi care desfășoară oricare dintre activitățile economice (Secțiunea CAEN 28)</t>
  </si>
  <si>
    <t>Fabricarea autovehiculelor, remorcilor și semiremorcilor</t>
  </si>
  <si>
    <t>Întreprinderi care desfășoară oricare dintre activitățile economice (Secțiunea CAEN 29)</t>
  </si>
  <si>
    <t>Fabricarea altor echipamente de transport</t>
  </si>
  <si>
    <t>Întreprinderi care desfășoară oricare dintre activitățile economice (Secțiunea CAEN 30)</t>
  </si>
  <si>
    <t>FURNIZORI DIGITALI</t>
  </si>
  <si>
    <t>Furnizori de piețe online</t>
  </si>
  <si>
    <t>Furnizori de motoare de căutare online</t>
  </si>
  <si>
    <t>Furnizori de platforme de servicii de socializare în rețea</t>
  </si>
  <si>
    <t>CERCETARE</t>
  </si>
  <si>
    <t>Organizațiile de cercetare</t>
  </si>
  <si>
    <t>Niciunul dintre serviciile stabilite în OUG nr. 155/2024</t>
  </si>
  <si>
    <t>Situația serviciilor furnizate:</t>
  </si>
  <si>
    <t>Selectați</t>
  </si>
  <si>
    <t>RELAȚIA ENTITĂȚII CU STATUL ROMÂN</t>
  </si>
  <si>
    <t>Întrebările marcate din această secțiune nu vi se aplică (fundamentat pe baza selecției din secțiunea SERVICII FURNIZATE).</t>
  </si>
  <si>
    <r>
      <t xml:space="preserve">Vă rugăm să alegeți un răspuns pentru întrebările </t>
    </r>
    <r>
      <rPr>
        <b/>
        <i/>
        <sz val="11"/>
        <color theme="1"/>
        <rFont val="Trebuchet MS"/>
        <family val="2"/>
      </rPr>
      <t>nemarcate</t>
    </r>
    <r>
      <rPr>
        <i/>
        <sz val="11"/>
        <color theme="1"/>
        <rFont val="Trebuchet MS"/>
        <family val="2"/>
      </rPr>
      <t xml:space="preserve"> mai jos, înainte de a continua evaluarea.</t>
    </r>
  </si>
  <si>
    <t>Entitatea este stabilită în România?</t>
  </si>
  <si>
    <t>Da</t>
  </si>
  <si>
    <t>Entitatea are sediul principal în România?</t>
  </si>
  <si>
    <t>Entitatea furnizează servicii de înregistrare a numelor de domenii în România?</t>
  </si>
  <si>
    <t>Entitatea dumneavoastră furnizează servicii de comunicații electronice accesibile publicului sau rețele publice de comunicații electronice în România?</t>
  </si>
  <si>
    <t>Entitatea dumneavoastră este o entitate a administrației publice înființată de România?</t>
  </si>
  <si>
    <t>Entitatea este/a fost identificată ca entitate critică în România (conform dispozițiilor Legii nr. 294/2024)?</t>
  </si>
  <si>
    <t>SITUAȚIA PRIVIND FURNIZAREA DE SERVICII ÎN UE</t>
  </si>
  <si>
    <t>Furnizați servicii în România?</t>
  </si>
  <si>
    <t>Furnizați servicii într-un alt stat membru al UE?</t>
  </si>
  <si>
    <t>Evaluarea preliminară se bazează pe informațiile introduse. Din acest considerent, sunteți obligați să utilizați date și informații reale și corecte. 
Obligația respectării întocmai a procesului de autoidentificare - stabilit de OUG nr. 155/2024 - vă revine în totaliate și exclusivitate.</t>
  </si>
  <si>
    <t>GENERARE FORMULAR NOTIFICARE</t>
  </si>
  <si>
    <t>Formular notificare</t>
  </si>
  <si>
    <t>ÎNDRUMĂRI</t>
  </si>
  <si>
    <t>FORMULAR NOTIFICARE</t>
  </si>
  <si>
    <t>Date privind identificarea entității</t>
  </si>
  <si>
    <t>Date privind dimensiunea entității</t>
  </si>
  <si>
    <t>Date privind serviciile furnizate</t>
  </si>
  <si>
    <t>Sectoarele aferente serviciilor</t>
  </si>
  <si>
    <t>Subsectoare (dacă e cazul)</t>
  </si>
  <si>
    <t>Servicii furnizate (tipuri de entități)</t>
  </si>
  <si>
    <t>SITUAȚII SPECIFICE</t>
  </si>
  <si>
    <t>DOCUMENTE ANEXATE</t>
  </si>
  <si>
    <t>REPREZENTARE ENTITATE</t>
  </si>
  <si>
    <t>Semnătura:</t>
  </si>
  <si>
    <t>A. DATE GENERALE</t>
  </si>
  <si>
    <t>B. DATE SPECIALE</t>
  </si>
  <si>
    <t>C. SITUAȚII SPECIALE</t>
  </si>
  <si>
    <t>E. DOCUMENTE ANEXATE</t>
  </si>
  <si>
    <t>F. REZULTAT FINAL</t>
  </si>
  <si>
    <t>G. REPREZENTARE ENTITATE</t>
  </si>
  <si>
    <t>A1. Date privind identificarea entității</t>
  </si>
  <si>
    <t>A2. Date de contact ale entității</t>
  </si>
  <si>
    <t>A3. Date privind activitatea desfășurată</t>
  </si>
  <si>
    <t>B1. Date privind evaluarea domeniului de aplicare</t>
  </si>
  <si>
    <t>B2. Date privind serviciile furnizate</t>
  </si>
  <si>
    <t>B3. Date privind persoana responsabilă cu securitatea cibernetică</t>
  </si>
  <si>
    <t>B4. Date privind mijloacele permanente de contact și persoana însărcinată cu monitorizarea</t>
  </si>
  <si>
    <t>B5. Date privind rețelele și sistemele informatice</t>
  </si>
  <si>
    <t>B6. Date privind prezența în UE</t>
  </si>
  <si>
    <t>B4.1. Persoana însărcinată cu monitorizarea</t>
  </si>
  <si>
    <t>B4.2. Mijloace permanente de contact</t>
  </si>
  <si>
    <t>B6.1. Date furnizare servicii în UE</t>
  </si>
  <si>
    <t>B6.2. Date entitate terță</t>
  </si>
  <si>
    <t>ENTITATEA</t>
  </si>
  <si>
    <t>CUI</t>
  </si>
  <si>
    <t>JUDEȚ</t>
  </si>
  <si>
    <t>LOCALITATE</t>
  </si>
  <si>
    <t>SECTOR</t>
  </si>
  <si>
    <t>ADRESA</t>
  </si>
  <si>
    <t>Cod Poștal</t>
  </si>
  <si>
    <t>E-MAIL</t>
  </si>
  <si>
    <t>WEBSITE</t>
  </si>
  <si>
    <t>FIX</t>
  </si>
  <si>
    <t>MOBIL</t>
  </si>
  <si>
    <t>CAEN</t>
  </si>
  <si>
    <t>CAEN SECUNDARE</t>
  </si>
  <si>
    <t>NR. ANGAJAȚI</t>
  </si>
  <si>
    <t>CIFRA AFACERI (EUR)</t>
  </si>
  <si>
    <t>ACTIVE TOTALE (EUR)</t>
  </si>
  <si>
    <t>DIMENSIUNE</t>
  </si>
  <si>
    <t>NUMĂR SERVICII FURNIZATE</t>
  </si>
  <si>
    <t>SUBSECTOR</t>
  </si>
  <si>
    <t>CISO (RSC)</t>
  </si>
  <si>
    <t>PRENUME RSC</t>
  </si>
  <si>
    <t>NUME RSC</t>
  </si>
  <si>
    <t>FUNCȚIA RSC</t>
  </si>
  <si>
    <t>MOBIL RSC</t>
  </si>
  <si>
    <t>COMASARE</t>
  </si>
  <si>
    <t>PRENUME PIM</t>
  </si>
  <si>
    <t>NUME PIM</t>
  </si>
  <si>
    <t>EMAIL</t>
  </si>
  <si>
    <t>INTERVALE IP</t>
  </si>
  <si>
    <t>STAT UE</t>
  </si>
  <si>
    <t>SEDIU SOCIAL UE</t>
  </si>
  <si>
    <t>NU</t>
  </si>
  <si>
    <t>PERSONA DESEMNATĂ ENTITATE TERȚĂ</t>
  </si>
  <si>
    <t>EMAIL PDET</t>
  </si>
  <si>
    <t>MOBIL PDET</t>
  </si>
  <si>
    <t>ECR?</t>
  </si>
  <si>
    <t>9a</t>
  </si>
  <si>
    <t>9b</t>
  </si>
  <si>
    <t>9c</t>
  </si>
  <si>
    <t>9d</t>
  </si>
  <si>
    <t>DOCUMENTE ANEXATE?</t>
  </si>
  <si>
    <t>NR DOCUMENTE</t>
  </si>
  <si>
    <t>ART.7 L346/2004</t>
  </si>
  <si>
    <t>AUTOEVALUARE ART. 9</t>
  </si>
  <si>
    <t>ALTE DOCUMENTE</t>
  </si>
  <si>
    <t>TIP ENTITATE</t>
  </si>
  <si>
    <t>PRENUME RE</t>
  </si>
  <si>
    <t>NUME RE</t>
  </si>
  <si>
    <t>FUNCȚIA RE</t>
  </si>
  <si>
    <t>DATA</t>
  </si>
  <si>
    <t>Adevărat</t>
  </si>
  <si>
    <t>Impact</t>
  </si>
  <si>
    <t>Risc</t>
  </si>
  <si>
    <t>Nivel</t>
  </si>
  <si>
    <t>Dimensiunea</t>
  </si>
  <si>
    <t>Importanță sector</t>
  </si>
  <si>
    <t>Da/Nu</t>
  </si>
  <si>
    <t>Număr salariați</t>
  </si>
  <si>
    <t>Cifră de afaceri anuală</t>
  </si>
  <si>
    <t>Total Active anuale</t>
  </si>
  <si>
    <t>Dimensiunea companiei</t>
  </si>
  <si>
    <t>Rezultat</t>
  </si>
  <si>
    <t>Cod Rezultat</t>
  </si>
  <si>
    <t>Reședință</t>
  </si>
  <si>
    <t>ID_JUD</t>
  </si>
  <si>
    <t>CODAR</t>
  </si>
  <si>
    <t>CP(2)</t>
  </si>
  <si>
    <t>COD</t>
  </si>
  <si>
    <t>Nomenclator NIS2</t>
  </si>
  <si>
    <t>ID Categorie</t>
  </si>
  <si>
    <t>ID Sector</t>
  </si>
  <si>
    <t>ID Subsector</t>
  </si>
  <si>
    <t>ID Tip Entitate</t>
  </si>
  <si>
    <t>Acronim</t>
  </si>
  <si>
    <t>Cifra dimensiunii</t>
  </si>
  <si>
    <t>CR</t>
  </si>
  <si>
    <t>R</t>
  </si>
  <si>
    <t>CODS</t>
  </si>
  <si>
    <t>SECTOARE NIS2</t>
  </si>
  <si>
    <t>CODSs</t>
  </si>
  <si>
    <t>SUBSECTOARE NIS2</t>
  </si>
  <si>
    <t>Întreprindere mică sau microîntreprindere</t>
  </si>
  <si>
    <t>Vă rugăm să răspundeți la toate întrebările pentru a finaliza evaluarea.</t>
  </si>
  <si>
    <t>Alba</t>
  </si>
  <si>
    <t>Alba-Iulia</t>
  </si>
  <si>
    <t>AB</t>
  </si>
  <si>
    <t>RO171</t>
  </si>
  <si>
    <t>DNSC vă sfătuiește să:
&amp; vă înregistrați, voluntar, pentru a fi alertați cu privire la potențialele amenințări și vulnerabilități din rețelele și sistemele informatice.
&amp; implementați Cadrul fundamental pentru securitate cibernetică, nivel BASIC, în vederea îmbunătățirii nivelul de securitate cibernetică al entității dumneavoastră.
Cadrele fundamentale pentru securitate cibernetică (niveluri: BASIC, IMPORTANT și ESENȚIAL) se găsesc pe site-urile instituției (dnsc[.]ro și/sau platformanis2[.]ro).
În plus, dacă sunteți furnizor sau prestator de servicii pentru o entitate NIS2 aceasta vă poate impune măsuri de securitate (suplimentare) ca parte a obligațiilor sale privind securitatea lanțului de aprovizionare.</t>
  </si>
  <si>
    <t>Mică și micro</t>
  </si>
  <si>
    <t>S</t>
  </si>
  <si>
    <t>DA</t>
  </si>
  <si>
    <t>RIDICAT</t>
  </si>
  <si>
    <t>ESENȚIAL</t>
  </si>
  <si>
    <t>NAȚIONAL</t>
  </si>
  <si>
    <t>L</t>
  </si>
  <si>
    <t>CRITICĂ RIDICATĂ</t>
  </si>
  <si>
    <t>E</t>
  </si>
  <si>
    <t>I</t>
  </si>
  <si>
    <t>Energie</t>
  </si>
  <si>
    <t>0 - 49</t>
  </si>
  <si>
    <t>&lt; 10 million €</t>
  </si>
  <si>
    <t>Întreprindere mijlocie</t>
  </si>
  <si>
    <t>În afara domeniului de aplicare</t>
  </si>
  <si>
    <t>Arad</t>
  </si>
  <si>
    <t>AR</t>
  </si>
  <si>
    <t>RO451</t>
  </si>
  <si>
    <r>
      <t>Aveți obligația de a:
&amp; vă înregistra în Registrul entităților la DNSC (folosind ca metodă de transmitere a informațiilor, după caz, pe PlatformaNIS2[.]ro, prin email nis@dnsc[.]ro, la sediu DNSC str. Italiană 22, sector 2, București, CP 020967 - aplicând procedura și modalitățile specificate în Cerințele privind procesul de notificare în vederea înregistrării și metoda de transmitere a informațiilor, aprobate prin ODDNSC nr. nnn/2025;
&amp; lua măsuri de gestionare a riscurilor de securitate cibernetică, prin aplicarea Cadrelor fundamentale pentru securitate cibernetică (niveluri: BASIC, IMPORTANT și ESENȚIAL), în funcție de rezultatul evaluării riscului entității - aplicând Metodologia de evaluare a nivelului de risc al entităților, aprobată prin ODDNSC nr. nnn/2025, respectiv Instrumentul ERENIS@RO;
&amp; raporta incidentele semnificative la autoritatea competentă națională pe platforma PNRISC (pnrisc.dnsc[.]ro/);
&amp; coopera cu autoritățile competente (la nivel național și sectorial), în special în ceea ce privește supravegherea (inclusiv evaluarea periodică a conformității pentru entitățile esențiale).
Mai multe informații privind conținutul legislația NIS2 sunt disponibile pe site-urile nostre (</t>
    </r>
    <r>
      <rPr>
        <b/>
        <sz val="10"/>
        <rFont val="Trebuchet MS"/>
        <family val="2"/>
      </rPr>
      <t>dnsc[.]ro</t>
    </r>
    <r>
      <rPr>
        <sz val="10"/>
        <rFont val="Trebuchet MS"/>
        <family val="2"/>
      </rPr>
      <t xml:space="preserve">; </t>
    </r>
    <r>
      <rPr>
        <b/>
        <sz val="10"/>
        <rFont val="Trebuchet MS"/>
        <family val="2"/>
      </rPr>
      <t>platformanis2[.]ro</t>
    </r>
    <r>
      <rPr>
        <sz val="10"/>
        <rFont val="Trebuchet MS"/>
        <family val="2"/>
      </rPr>
      <t>).</t>
    </r>
  </si>
  <si>
    <t>Mijlocie</t>
  </si>
  <si>
    <t>M</t>
  </si>
  <si>
    <t>MEDIU</t>
  </si>
  <si>
    <t>IMPORTANT</t>
  </si>
  <si>
    <t>REGIONAL</t>
  </si>
  <si>
    <t>CRITICĂ</t>
  </si>
  <si>
    <t>Transport</t>
  </si>
  <si>
    <t>50 - 249</t>
  </si>
  <si>
    <t>10 – 50 million €</t>
  </si>
  <si>
    <t>10 – 43 million €</t>
  </si>
  <si>
    <t>Întreprindere mare</t>
  </si>
  <si>
    <t>Entitate importantă</t>
  </si>
  <si>
    <t>Argeș</t>
  </si>
  <si>
    <t>Pitești</t>
  </si>
  <si>
    <t>AG</t>
  </si>
  <si>
    <t>RO331</t>
  </si>
  <si>
    <r>
      <t xml:space="preserve">În cazul în care vă îndoiți dacă sunteți sau nu în domeniul de aplicare al NIS2, DNSC vă sfătuiește să implementați </t>
    </r>
    <r>
      <rPr>
        <i/>
        <sz val="10"/>
        <rFont val="Trebuchet MS"/>
        <family val="2"/>
      </rPr>
      <t>Cadrul fundamental pentru securitate cibernetică - nivel BASIC (de bază)</t>
    </r>
    <r>
      <rPr>
        <sz val="10"/>
        <rFont val="Trebuchet MS"/>
        <family val="2"/>
      </rPr>
      <t xml:space="preserve"> pentru o primă etapă de asigurare a securității cibernetice la nivelul entității dumneavoastră.
</t>
    </r>
    <r>
      <rPr>
        <i/>
        <sz val="10"/>
        <rFont val="Trebuchet MS"/>
        <family val="2"/>
      </rPr>
      <t>Cadrele fundamentale pentru securitate cibernetică (niveluri: BASIC, IMPORTANT și ESENȚIAL) se găsesc pe site-ul instituției (dnsc.ro) și/sau pe PlatformaNIS2 (platformanis2.ro).</t>
    </r>
  </si>
  <si>
    <t>SCĂZUT</t>
  </si>
  <si>
    <t>BASIC</t>
  </si>
  <si>
    <t>NON-CRITICĂ</t>
  </si>
  <si>
    <t>Sectorul bancar</t>
  </si>
  <si>
    <t>N/A</t>
  </si>
  <si>
    <t>&gt;=  250</t>
  </si>
  <si>
    <t>&gt; 50 million €</t>
  </si>
  <si>
    <t>&gt; 43 million €</t>
  </si>
  <si>
    <t>Vă rugăm să completați toate cele 3 criterii pentru stabilirea dimensiunii entității.</t>
  </si>
  <si>
    <t>Entitate esențială</t>
  </si>
  <si>
    <t>Bacău</t>
  </si>
  <si>
    <t>BC</t>
  </si>
  <si>
    <t>RO211</t>
  </si>
  <si>
    <t>NA</t>
  </si>
  <si>
    <t>Infrastructuri ale pieței financiare</t>
  </si>
  <si>
    <t>În afara domeniului de aplicare, înregistrare voluntară</t>
  </si>
  <si>
    <t>Bihor</t>
  </si>
  <si>
    <t>Oradea</t>
  </si>
  <si>
    <t>BH</t>
  </si>
  <si>
    <t>RO161</t>
  </si>
  <si>
    <t>Sectorul sănătății</t>
  </si>
  <si>
    <t>Entitate esențială (Administrație publică)</t>
  </si>
  <si>
    <t>Bistrița-Năsăud</t>
  </si>
  <si>
    <t>Bistrița</t>
  </si>
  <si>
    <t>BN</t>
  </si>
  <si>
    <t>RO162</t>
  </si>
  <si>
    <t>OUG</t>
  </si>
  <si>
    <t>RAȚIUNEA</t>
  </si>
  <si>
    <t>VALOARE</t>
  </si>
  <si>
    <t>D</t>
  </si>
  <si>
    <t>SC</t>
  </si>
  <si>
    <t>EVALUARE</t>
  </si>
  <si>
    <t>Apă potabilă</t>
  </si>
  <si>
    <t>Botoșani</t>
  </si>
  <si>
    <t>BT</t>
  </si>
  <si>
    <t>RO212</t>
  </si>
  <si>
    <t>Ape uzate</t>
  </si>
  <si>
    <t>Cod dimensiune</t>
  </si>
  <si>
    <t>CRITERII</t>
  </si>
  <si>
    <t>Descriere</t>
  </si>
  <si>
    <t>Brașov</t>
  </si>
  <si>
    <t>BV</t>
  </si>
  <si>
    <t>RO172</t>
  </si>
  <si>
    <t>Infrastructură digitală</t>
  </si>
  <si>
    <t>Număr mediu salariați</t>
  </si>
  <si>
    <t>Cifra de afaceri</t>
  </si>
  <si>
    <t>Total active</t>
  </si>
  <si>
    <t>Brăila</t>
  </si>
  <si>
    <t>BR</t>
  </si>
  <si>
    <t>RO221</t>
  </si>
  <si>
    <t xml:space="preserve"> </t>
  </si>
  <si>
    <t>Gestionarea serviciilor TIC (business-to-business)</t>
  </si>
  <si>
    <t>-</t>
  </si>
  <si>
    <t>Micro</t>
  </si>
  <si>
    <t>Microîntreprindere</t>
  </si>
  <si>
    <t>Buzău</t>
  </si>
  <si>
    <t>BZ</t>
  </si>
  <si>
    <t>RO222</t>
  </si>
  <si>
    <t>Administrație publică</t>
  </si>
  <si>
    <t>Mică</t>
  </si>
  <si>
    <t>Întreprindere mică</t>
  </si>
  <si>
    <t>Caraș-Severin</t>
  </si>
  <si>
    <t>CS</t>
  </si>
  <si>
    <t>RO452</t>
  </si>
  <si>
    <t>Spațiu</t>
  </si>
  <si>
    <t>Călărași</t>
  </si>
  <si>
    <t>CL</t>
  </si>
  <si>
    <t>RO332</t>
  </si>
  <si>
    <t>Servicii poștale și de curierat</t>
  </si>
  <si>
    <t>Cluj</t>
  </si>
  <si>
    <t>Cluj-Napoca</t>
  </si>
  <si>
    <t>CJ</t>
  </si>
  <si>
    <t>RO163</t>
  </si>
  <si>
    <t>Operatorii de încălzire sau răcire centralizată</t>
  </si>
  <si>
    <t>Gestionarea deșeurilor</t>
  </si>
  <si>
    <t>Constanța</t>
  </si>
  <si>
    <t>CT</t>
  </si>
  <si>
    <t>RO223</t>
  </si>
  <si>
    <t>Fabricarea, producția și distribuția de substanțe chimice</t>
  </si>
  <si>
    <t>Covasna</t>
  </si>
  <si>
    <t>Sfântu Gheorghe</t>
  </si>
  <si>
    <t>CV</t>
  </si>
  <si>
    <t>RO173</t>
  </si>
  <si>
    <t>Producția, prelucrarea și distribuția de alimente</t>
  </si>
  <si>
    <t>Prestator de servicii de încredere</t>
  </si>
  <si>
    <t>Dâmbovița</t>
  </si>
  <si>
    <t>Târgoviște</t>
  </si>
  <si>
    <t>DB</t>
  </si>
  <si>
    <t>RO333</t>
  </si>
  <si>
    <t>Fabricare</t>
  </si>
  <si>
    <t>Dolj</t>
  </si>
  <si>
    <t>Craiova</t>
  </si>
  <si>
    <t>DJ</t>
  </si>
  <si>
    <t>RO441</t>
  </si>
  <si>
    <t>Furnizori digitali</t>
  </si>
  <si>
    <t>Calificat</t>
  </si>
  <si>
    <t>Galați</t>
  </si>
  <si>
    <t>GL</t>
  </si>
  <si>
    <t>RO224</t>
  </si>
  <si>
    <t>Cercetare</t>
  </si>
  <si>
    <t>Necalificat</t>
  </si>
  <si>
    <t>Giurgiu</t>
  </si>
  <si>
    <t>GR</t>
  </si>
  <si>
    <t>RO334</t>
  </si>
  <si>
    <t>Gorj</t>
  </si>
  <si>
    <t>Târgu Jiu</t>
  </si>
  <si>
    <t>GJ</t>
  </si>
  <si>
    <t>RO442</t>
  </si>
  <si>
    <t>Harghita</t>
  </si>
  <si>
    <t>Miercurea Ciuc</t>
  </si>
  <si>
    <t>HR</t>
  </si>
  <si>
    <t>RO174</t>
  </si>
  <si>
    <t>Hunedoara</t>
  </si>
  <si>
    <t>Deva</t>
  </si>
  <si>
    <t>HD</t>
  </si>
  <si>
    <t>RO453</t>
  </si>
  <si>
    <t>Ialomița</t>
  </si>
  <si>
    <t>Slobozia</t>
  </si>
  <si>
    <t>IL</t>
  </si>
  <si>
    <t>RO335</t>
  </si>
  <si>
    <t>Iași</t>
  </si>
  <si>
    <t>IS</t>
  </si>
  <si>
    <t>RO213</t>
  </si>
  <si>
    <t>Ilfov</t>
  </si>
  <si>
    <t>București</t>
  </si>
  <si>
    <t>IF</t>
  </si>
  <si>
    <t>RO382</t>
  </si>
  <si>
    <t>Maramureș</t>
  </si>
  <si>
    <t>Baia Mare</t>
  </si>
  <si>
    <t>MM</t>
  </si>
  <si>
    <t>RO164</t>
  </si>
  <si>
    <t>Mehedinți</t>
  </si>
  <si>
    <t>Drobeta Turnu-Severin</t>
  </si>
  <si>
    <t>MH</t>
  </si>
  <si>
    <t>RO443</t>
  </si>
  <si>
    <t>Mureș</t>
  </si>
  <si>
    <t>Târgu Mureș</t>
  </si>
  <si>
    <t>MS</t>
  </si>
  <si>
    <t>RO175</t>
  </si>
  <si>
    <t>Neamț</t>
  </si>
  <si>
    <t>Piatra Neamț</t>
  </si>
  <si>
    <t>NT</t>
  </si>
  <si>
    <t>RO214</t>
  </si>
  <si>
    <t>Olt</t>
  </si>
  <si>
    <t>Slatina</t>
  </si>
  <si>
    <t>OT</t>
  </si>
  <si>
    <t>RO444</t>
  </si>
  <si>
    <t>Prahova</t>
  </si>
  <si>
    <t>Ploiești</t>
  </si>
  <si>
    <t>PH</t>
  </si>
  <si>
    <t>RO336</t>
  </si>
  <si>
    <t>Satu Mare</t>
  </si>
  <si>
    <t>SM</t>
  </si>
  <si>
    <t>RO165</t>
  </si>
  <si>
    <t>Sălaj</t>
  </si>
  <si>
    <t>Zalău</t>
  </si>
  <si>
    <t>SJ</t>
  </si>
  <si>
    <t>RO166</t>
  </si>
  <si>
    <t>Sibiu</t>
  </si>
  <si>
    <t>SB</t>
  </si>
  <si>
    <t>RO176</t>
  </si>
  <si>
    <t>Suceava</t>
  </si>
  <si>
    <t>SV</t>
  </si>
  <si>
    <t>RO215</t>
  </si>
  <si>
    <t>Teleorman</t>
  </si>
  <si>
    <t>Alexandria</t>
  </si>
  <si>
    <t>TR</t>
  </si>
  <si>
    <t>RO337</t>
  </si>
  <si>
    <t>Timiș</t>
  </si>
  <si>
    <t>Timișoara</t>
  </si>
  <si>
    <t>TM</t>
  </si>
  <si>
    <t>RO454</t>
  </si>
  <si>
    <t>Tulcea</t>
  </si>
  <si>
    <t>TL</t>
  </si>
  <si>
    <t>RO225</t>
  </si>
  <si>
    <t>Vaslui</t>
  </si>
  <si>
    <t>VS</t>
  </si>
  <si>
    <t>RO216</t>
  </si>
  <si>
    <t>Vâlcea</t>
  </si>
  <si>
    <t>Râmnicu Vâlcea</t>
  </si>
  <si>
    <t>VL</t>
  </si>
  <si>
    <t>RO445</t>
  </si>
  <si>
    <t>Administratori infrastructurii feroviare</t>
  </si>
  <si>
    <t>Vrancea</t>
  </si>
  <si>
    <t>Focșani</t>
  </si>
  <si>
    <t>VN</t>
  </si>
  <si>
    <t>RO226</t>
  </si>
  <si>
    <t>Municipiul București</t>
  </si>
  <si>
    <t>B</t>
  </si>
  <si>
    <t>RO381</t>
  </si>
  <si>
    <t>Sector 1</t>
  </si>
  <si>
    <t>B1</t>
  </si>
  <si>
    <t>RO3811</t>
  </si>
  <si>
    <t>Sector 2</t>
  </si>
  <si>
    <t>B2</t>
  </si>
  <si>
    <t>RO3812</t>
  </si>
  <si>
    <t>Sector 3</t>
  </si>
  <si>
    <t>B3</t>
  </si>
  <si>
    <t>RO3813</t>
  </si>
  <si>
    <t>Sector 4</t>
  </si>
  <si>
    <t>B4</t>
  </si>
  <si>
    <t>RO3814</t>
  </si>
  <si>
    <t>Sector 5</t>
  </si>
  <si>
    <t>B5</t>
  </si>
  <si>
    <t>RO3815</t>
  </si>
  <si>
    <t>Sector 6</t>
  </si>
  <si>
    <t>B6</t>
  </si>
  <si>
    <t>RO3816</t>
  </si>
  <si>
    <t>Entități care fabrică dispozitive medicale considerate a fi esențiale</t>
  </si>
  <si>
    <t>Entități titulare ale unei autorizații de distribuție a medicamentelor</t>
  </si>
  <si>
    <t>Prestatorii de servicii de încredere necalificați</t>
  </si>
  <si>
    <t>Serviciu furnizat</t>
  </si>
  <si>
    <t>Subsector</t>
  </si>
  <si>
    <t>prioritate</t>
  </si>
  <si>
    <t>Anexa 1</t>
  </si>
  <si>
    <t>Mijlociu</t>
  </si>
  <si>
    <t>Important</t>
  </si>
  <si>
    <t>Esențial</t>
  </si>
  <si>
    <t>TLD DNS Prestatori calificati si administratie</t>
  </si>
  <si>
    <t>energie, transport, bancar, financiar, sanatate, potabila, uzate, spațial servicii gestionate</t>
  </si>
  <si>
    <t>Telecomunicații</t>
  </si>
  <si>
    <t>Anexa 2</t>
  </si>
  <si>
    <t>Toate din Anexa 2</t>
  </si>
  <si>
    <t>Art 9</t>
  </si>
  <si>
    <t>V0.1</t>
  </si>
  <si>
    <t>V0.2</t>
  </si>
  <si>
    <t>de evaluare și generare a datelor de notificare</t>
  </si>
  <si>
    <t>Întreprinderilare desfășoară oricare din activitățile economice din CAEN 4646 și 4773 (Rev3)</t>
  </si>
  <si>
    <t>Vlad</t>
  </si>
  <si>
    <t>VLĂDULESCU</t>
  </si>
  <si>
    <r>
      <rPr>
        <b/>
        <sz val="9"/>
        <rFont val="Trebuchet MS"/>
        <family val="2"/>
      </rPr>
      <t xml:space="preserve">Singurul furnizor al unui serviciu care este esențial </t>
    </r>
    <r>
      <rPr>
        <sz val="9"/>
        <rFont val="Trebuchet MS"/>
        <family val="2"/>
      </rPr>
      <t>pentru susținerea unor activități societale și economice critice.</t>
    </r>
  </si>
  <si>
    <r>
      <t>Perturbarea serviciului furnizat de entitate ar putea</t>
    </r>
    <r>
      <rPr>
        <b/>
        <sz val="9"/>
        <rFont val="Trebuchet MS"/>
        <family val="2"/>
      </rPr>
      <t xml:space="preserve"> avea un impact semnificativ</t>
    </r>
    <r>
      <rPr>
        <sz val="9"/>
        <rFont val="Trebuchet MS"/>
        <family val="2"/>
      </rPr>
      <t xml:space="preserve"> asupra siguranței publice, a securității publice sau a sănătății publice.</t>
    </r>
  </si>
  <si>
    <r>
      <t xml:space="preserve">Perturbarea serviciului furnizat de entitate ar putea </t>
    </r>
    <r>
      <rPr>
        <b/>
        <sz val="9"/>
        <rFont val="Trebuchet MS"/>
        <family val="2"/>
      </rPr>
      <t>genera un risc sistemic semnificativ</t>
    </r>
    <r>
      <rPr>
        <sz val="9"/>
        <rFont val="Trebuchet MS"/>
        <family val="2"/>
      </rPr>
      <t>, în special pentru sectoarele în care o astfel de perturbare ar putea avea un impact transfrontalier;</t>
    </r>
  </si>
  <si>
    <r>
      <t xml:space="preserve">Entitatea este critică datorită </t>
    </r>
    <r>
      <rPr>
        <b/>
        <sz val="9"/>
        <rFont val="Trebuchet MS"/>
        <family val="2"/>
      </rPr>
      <t>importanței sale specifice la nivel național</t>
    </r>
    <r>
      <rPr>
        <sz val="9"/>
        <rFont val="Trebuchet MS"/>
        <family val="2"/>
      </rPr>
      <t xml:space="preserve"> sau </t>
    </r>
    <r>
      <rPr>
        <b/>
        <sz val="9"/>
        <rFont val="Trebuchet MS"/>
        <family val="2"/>
      </rPr>
      <t>regional</t>
    </r>
    <r>
      <rPr>
        <sz val="9"/>
        <rFont val="Trebuchet MS"/>
        <family val="2"/>
      </rPr>
      <t xml:space="preserve"> pentru sectorul sau tipul de servicii în cauză sau pentru alte sectoare interdependente.</t>
    </r>
  </si>
  <si>
    <t>TIP ENTITATE (SERVICII FURNIZATE)</t>
  </si>
  <si>
    <r>
      <rPr>
        <b/>
        <sz val="10"/>
        <color theme="1"/>
        <rFont val="Trebuchet MS"/>
        <family val="2"/>
      </rPr>
      <t xml:space="preserve">Generați Formularul de notificare!
</t>
    </r>
    <r>
      <rPr>
        <sz val="10"/>
        <color theme="1"/>
        <rFont val="Trebuchet MS"/>
        <family val="2"/>
      </rPr>
      <t xml:space="preserve">
După finalizarea evaluării încadrării în domeniul de aplicare, din foaia "Instrumentul NIS2@RO", generați "</t>
    </r>
    <r>
      <rPr>
        <i/>
        <sz val="10"/>
        <color theme="1"/>
        <rFont val="Trebuchet MS"/>
        <family val="2"/>
      </rPr>
      <t>Formularul de notificare"</t>
    </r>
    <r>
      <rPr>
        <sz val="10"/>
        <color theme="1"/>
        <rFont val="Trebuchet MS"/>
        <family val="2"/>
      </rPr>
      <t xml:space="preserve"> , salvați-l în format PDF și apoi semnați-l.</t>
    </r>
  </si>
  <si>
    <r>
      <t xml:space="preserve">Următoarele întrebări au scopul de a ajuta entitățile să stabilească dacă le sunt aplicabile prevederile  OUG nr. 155/2024 (aprobată, cu modificări și completări, prin Legea nr. 124/2025).
În funcție de dimensiune, serviciile furnizate și, după caz, criteriile prevăzute de art. 9 din OUG nr. 155/2024 (aprobată, cu modificări și completări, prin Legea nr. 124/2025) </t>
    </r>
    <r>
      <rPr>
        <b/>
        <sz val="10"/>
        <color theme="1"/>
        <rFont val="Trebuchet MS"/>
        <family val="2"/>
      </rPr>
      <t xml:space="preserve">se evaluează dacă entității i se aplică OUG nr. 155/2024 </t>
    </r>
    <r>
      <rPr>
        <sz val="10"/>
        <color theme="1"/>
        <rFont val="Trebuchet MS"/>
        <family val="2"/>
      </rPr>
      <t xml:space="preserve">și, după caz, dacă aceasta este entitate esențială sau importantă, situație în care are obligația de a notifica DNSC pentru înregistrarea în Registrul entităților. Formularul de notificare este generat la finalizarea evaluării.
</t>
    </r>
    <r>
      <rPr>
        <b/>
        <sz val="10"/>
        <color theme="8"/>
        <rFont val="Trebuchet MS"/>
        <family val="2"/>
      </rPr>
      <t>Atenție! Instrumentul NIS2@RO generează doar o EVALUARE PRELIMINARĂ privind încadrarea entităților în entitate esențială, importantă sau căreia nu i se aplică prevederile OUG nr. 155/2024 (aprobată, cu modificări și completări, prin Legea nr. 124/2025).</t>
    </r>
  </si>
  <si>
    <t>Organe de gestionare a porturilor și entitățile care realizează lucrări și operează echipamente în cadrul porturilor</t>
  </si>
  <si>
    <r>
      <rPr>
        <b/>
        <sz val="11"/>
        <rFont val="Trebuchet MS"/>
        <family val="2"/>
      </rPr>
      <t xml:space="preserve">Vă rugăm să răspundeți la toate cele 4 întrebări - stabilite la art. 9 din OUG nr. 155/2024 - pentru aplicarea corespunzătoare a evaluării. </t>
    </r>
    <r>
      <rPr>
        <i/>
        <sz val="11"/>
        <rFont val="Trebuchet MS"/>
        <family val="2"/>
      </rPr>
      <t xml:space="preserve">
Notă. Pentru întrebările 9b și 9c se vor respecta </t>
    </r>
    <r>
      <rPr>
        <b/>
        <i/>
        <sz val="11"/>
        <rFont val="Trebuchet MS"/>
        <family val="2"/>
      </rPr>
      <t>Criteriile și pragurile de determinare a gradului de perturbare a unui serviciu</t>
    </r>
    <r>
      <rPr>
        <i/>
        <sz val="11"/>
        <rFont val="Trebuchet MS"/>
        <family val="2"/>
      </rPr>
      <t xml:space="preserve"> [art. 65 alin. (1) lit. a) din OUG nr. 155/2024].</t>
    </r>
  </si>
  <si>
    <t>Vă rugăm să completați toate cele 3 criterii care stau la baza dimensiunii entității.</t>
  </si>
  <si>
    <t>Pe baza informațiilor și datelor introduse, în conformitate cu OUG nr. 155/2024 (aprobată, cu modificări și completări, prin Legea nr. 124/2025), entitatea este:</t>
  </si>
  <si>
    <t>Se descărcă de pe site-ul DNSC, dnsc.ro sau platformanis2.ro, Instrumentul NIS2@RO și se rulează local. Pentru rularea și utilizarea instrumentului, este nevoie ca entitatea să dispună de Microsoft Excel.</t>
  </si>
  <si>
    <t>În vederea evaluării încadrării în domeniul de aplicare a OUG nr. 155/2024 (aprobată, cu modificări și completări, prin Legea nr. 124/2025) se parcurg următoarele etape:</t>
  </si>
  <si>
    <t>Etapa 2. Evaluarea încadrării în domeniul de aplicare a OUG nr. 155/2024 (aprobată, cu modificări și completări, prin Legea nr. 124/2025)</t>
  </si>
  <si>
    <t>§3. Completarea datelor privind aplicabilitatea articolului 9 din OUG nr. 155/2024 (aprobată, cu modificări și completări, prin Legea nr. 124/2025)</t>
  </si>
  <si>
    <t>Entitatea care efectuează evaluarea încadrării în domeniul de aplicare a OUG nr. 155/2024 (aprobată, cu modificări și completări, prin Legea nr. 124/2025), în funcție de serviciile furnizate, precum și de datele și informațiile deținute,  va răspunde, obligatoriu, la toate cele 4 întrebări din secțiune.
Se vor completa toate câmpurile corespunzătoare, astfel: „Da” sau „Nu” (9a și 9d); „Ridicat”, „Mediu” sau „Scăzut” (9b și 9c).</t>
  </si>
  <si>
    <t xml:space="preserve">Situația 1. Entitatea este inclusă în domeniul de aplicare a OUG nr. 155/2024 (aprobată, cu modificări și completări, prin Legea nr. 124/2025) ca entitate esențială sau importantă. </t>
  </si>
  <si>
    <t>Mai multe informații privind NIS2 (respectiv OUG nr. 155/2024 - aprobată, cu modificări și completări, prin Legea nr. 124/2025 -, acte subsecvente, ghiduri, îndrumări etc.) sunt disponibile pe site-urile DNSC (dnsc[.]ro; platformanis2[.]ro).</t>
  </si>
  <si>
    <t>Situația 2. Entitatea nu intră în domeniul de aplicare a OUG nr. 155/2024 (aprobată, cu modificări și completări, prin Legea nr. 124/2025).</t>
  </si>
  <si>
    <t>Versiunea actualizată conform L nr. 124/2025</t>
  </si>
  <si>
    <r>
      <t>Valoarea corespunzătoare cifrei de afaceri și activelor totale este exprimată în euro. În procesul de notificare, la formularul de notificare veți atașa și documentele specificate la</t>
    </r>
    <r>
      <rPr>
        <sz val="11"/>
        <color rgb="FF0070C0"/>
        <rFont val="Trebuchet MS"/>
        <family val="2"/>
      </rPr>
      <t xml:space="preserve"> </t>
    </r>
    <r>
      <rPr>
        <sz val="11"/>
        <rFont val="Trebuchet MS"/>
        <family val="2"/>
      </rPr>
      <t>art. 7 din Legea nr. 346/2004.</t>
    </r>
    <r>
      <rPr>
        <sz val="11"/>
        <color theme="1"/>
        <rFont val="Trebuchet MS"/>
        <family val="2"/>
      </rPr>
      <t xml:space="preserve">
Selectarea dimensiunii aplicabile entității se face exclusiv conform prevederilor Legii nr. 346 din 14 iulie 2004 privind stimularea înființării și dezvoltării întreprinderilor mici și mijlocii, cu modificările și completările ulterioare (link mai jos).</t>
    </r>
  </si>
  <si>
    <t>Numărul mediu anual de salariați:</t>
  </si>
  <si>
    <t>Cifra de afaceri anuală netă (EUR):</t>
  </si>
  <si>
    <t>Activele totale deținute (EUR):</t>
  </si>
  <si>
    <r>
      <rPr>
        <b/>
        <sz val="11"/>
        <color theme="1"/>
        <rFont val="Trebuchet MS"/>
        <family val="2"/>
      </rPr>
      <t>Instrumentul de evaluare și generare a datelor de notificare (Instrumentul NIS2@RO)</t>
    </r>
    <r>
      <rPr>
        <sz val="11"/>
        <color theme="1"/>
        <rFont val="Trebuchet MS"/>
        <family val="2"/>
      </rPr>
      <t xml:space="preserve"> este dezvoltat de Directoratul Național de Securitate Cibernetică (DNSC), având la bază conceptul  </t>
    </r>
    <r>
      <rPr>
        <i/>
        <sz val="11"/>
        <color theme="1"/>
        <rFont val="Trebuchet MS"/>
        <family val="2"/>
      </rPr>
      <t>„NIS2 scope assessment”</t>
    </r>
    <r>
      <rPr>
        <sz val="11"/>
        <color theme="1"/>
        <rFont val="Trebuchet MS"/>
        <family val="2"/>
      </rPr>
      <t>, dezvoltat de către Centrul pentru Securitate Cibernetică din Belgia (CCB).
Instrumentul NIS2@RO este util pentru sprijinirea entităților economice din România în vederea evaluării încadrării în domeniul de aplicare al OUG nr. 155/2024, aprobată cu modificări și completări prin Legea nr. 124/2025, și generării datelor de notificare, respectiv a formularului de notificare în vederea transmiterii la DNSC pentru înregistrarea în Registrul entităților.
După introducerea datelor și informațiilor solicitate, instrumentul facilitează generarea formularului de notificare, la solicitarea utilizatorului. În funcție de metoda de transmitere disponibilă, formularul este transmis însoțit, după caz, de documentele anexate, asumat și semnat electronic.</t>
    </r>
  </si>
  <si>
    <r>
      <t xml:space="preserve">INSTRUMENTUL DE EVALUARE ȘI GENERARE A DATELOR DE NOTIFICARE
</t>
    </r>
    <r>
      <rPr>
        <b/>
        <sz val="20"/>
        <rFont val="Trebuchet MS"/>
        <family val="2"/>
      </rPr>
      <t>(Instrumentul NIS2@RO)</t>
    </r>
    <r>
      <rPr>
        <b/>
        <sz val="16"/>
        <rFont val="Trebuchet MS"/>
        <family val="2"/>
      </rPr>
      <t xml:space="preserve">
Instrucțiuni de utilizare</t>
    </r>
  </si>
  <si>
    <t>Introduceți datele și informațiile solicitate.
Este obligatorie introducerea tuturor datelor și informațiilor solicitate pentru asigurarea procesului de evaluare a încadrării în domeniul de aplicare a OUG nr. 155/2024 (aprobată, cu modificări și completări, prin Legea nr. 124/2025) și de generare a formularului de notificare.</t>
  </si>
  <si>
    <t>Este desemnată o persoană responsabilă cu securitatea cibernetică la data completării prezentului formular?</t>
  </si>
  <si>
    <t>Date privind mijloacele permanente de contact și persoana însărcinată cu monitorizarea acestora</t>
  </si>
  <si>
    <t>Entitate stabilită în afara UE</t>
  </si>
  <si>
    <t xml:space="preserve">Nu este cazul să aplicăm pentru această subsecțiune </t>
  </si>
  <si>
    <t>Număr documente anexate</t>
  </si>
  <si>
    <t>Documente anexate care atestă încadrarea întreprinderii conform criteriului dimensiune:</t>
  </si>
  <si>
    <t xml:space="preserve">APLICAREA ART. 9 CONFORM ART. 10 ALIN. (2) DIN OUG NR. 155/2024 </t>
  </si>
  <si>
    <t>prio5</t>
  </si>
  <si>
    <t>prio6</t>
  </si>
  <si>
    <r>
      <t>În baza OUG nr. 155/2024, aprobată cu modificări și completări prin Legea nr. 124/2025, DNSC a identificat și gestionat 18 sectoare, clasificate în sectoare cu o importanță critică ridicată (11) și alte sectoare de importanță critică (7). De asemenea, au fost identificate 16 subsectoare</t>
    </r>
    <r>
      <rPr>
        <sz val="11"/>
        <color rgb="FF0070C0"/>
        <rFont val="Trebuchet MS"/>
        <family val="2"/>
      </rPr>
      <t xml:space="preserve"> </t>
    </r>
    <r>
      <rPr>
        <sz val="11"/>
        <rFont val="Trebuchet MS"/>
        <family val="2"/>
      </rPr>
      <t>(plus unul identificat prin Legea nr. 294/2024)</t>
    </r>
    <r>
      <rPr>
        <sz val="11"/>
        <color theme="1"/>
        <rFont val="Trebuchet MS"/>
        <family val="2"/>
      </rPr>
      <t>, respectiv 10  (plus unul identificat prin Legea nr. 294/2024) pentru prima categorie de sectoare (la anexa nr. 1) și 6 pentru a doua categorie (la anexa nr. 2).</t>
    </r>
  </si>
  <si>
    <t>PENTRU EVALUAREA ÎNCADRĂRII ÎN DOMENIUL DE APLICARE A OUG NR. 155/2024 (APROBATĂ, CU MODIFICĂRI ȘI COMPLETĂRI, PRIN LEGEA NR. 124/2025) ȘI GENERAREA FORMULARULUI DE NOTIFICARE, ENTITĂȚILE  DIN ROMÂNIA VOR UTILIZA, OBLIGATORIU, UNUL DIN CELE DOUĂ INSTRUMENTE DEZVOLTATE DE CĂTRE DNSC, PLATFORMANIS2.RO  SAU INSTRUMENTUL NIS2@RO.</t>
  </si>
  <si>
    <t>ÎN CAZUL INSTRUMENTULUI NIS2@RO, ENTITĂȚILE AȘA CUM SUNT DEFINITE LA ART. 4 LIT. f) DIN OUG NR. 155/2024 (aprobată, cu modificări și completări, prin Legea nr. 124/2025) VOR PROCEDA LA DESCĂRCAREA ȘI UTILIZAREA ACESTUIA.</t>
  </si>
  <si>
    <t>Etapa 1. Identificarea entității</t>
  </si>
  <si>
    <t>Notă. Datele/informațiile introduse sunt obligatorii și se vor utiliza pentru generarea formularului de notificare. Se va completa cu responsabilitate și respectarea solicitărilor din foaia de lucru, folosind informații certe și sigure.</t>
  </si>
  <si>
    <r>
      <t>După completarea datelor privind identificarea entității se va trece la evaluarea încadrării în domeniul de aplicare, respectiv se va selecta linkul (</t>
    </r>
    <r>
      <rPr>
        <b/>
        <i/>
        <sz val="11"/>
        <color theme="1"/>
        <rFont val="Trebuchet MS"/>
        <family val="2"/>
      </rPr>
      <t>Evaluare entitate</t>
    </r>
    <r>
      <rPr>
        <sz val="11"/>
        <color theme="1"/>
        <rFont val="Trebuchet MS"/>
        <family val="2"/>
      </rPr>
      <t xml:space="preserve">) din partea dreaptă a datei evaluării sau se va selecta sheet-ul </t>
    </r>
    <r>
      <rPr>
        <b/>
        <sz val="11"/>
        <color theme="1"/>
        <rFont val="Trebuchet MS"/>
        <family val="2"/>
      </rPr>
      <t>«Evaluare entitate»</t>
    </r>
    <r>
      <rPr>
        <sz val="11"/>
        <color theme="1"/>
        <rFont val="Trebuchet MS"/>
        <family val="2"/>
      </rPr>
      <t>.</t>
    </r>
  </si>
  <si>
    <r>
      <t xml:space="preserve">Se procedează la completarea secțiunii </t>
    </r>
    <r>
      <rPr>
        <b/>
        <sz val="11"/>
        <color theme="1"/>
        <rFont val="Trebuchet MS"/>
        <family val="2"/>
      </rPr>
      <t>Dimensiunea entității</t>
    </r>
    <r>
      <rPr>
        <sz val="11"/>
        <color theme="1"/>
        <rFont val="Trebuchet MS"/>
        <family val="2"/>
      </rPr>
      <t xml:space="preserve">, respectiv: Numărul mediu anual salariați, Cifra de afaceri anuală netă, Activele totale și se va selecta dimesiunea entității din lista disponibilă. </t>
    </r>
    <r>
      <rPr>
        <sz val="11"/>
        <color rgb="FFC00000"/>
        <rFont val="Trebuchet MS"/>
        <family val="2"/>
      </rPr>
      <t>Atenție! Se vor completa obligatoriu toate cele 3 caracteristici.</t>
    </r>
  </si>
  <si>
    <r>
      <t xml:space="preserve">Se procedează la completarea secțiunii </t>
    </r>
    <r>
      <rPr>
        <b/>
        <sz val="11"/>
        <color theme="1"/>
        <rFont val="Trebuchet MS"/>
        <family val="2"/>
      </rPr>
      <t>Date privind serviciile furnizate (în funcție de sectoare/subsectoare)</t>
    </r>
  </si>
  <si>
    <t xml:space="preserve">DATE PRIVIND SERVICIILE FURNIZATE (ÎN FUNCȚIE DE SECTOARE/SUBSECTOARE) </t>
  </si>
  <si>
    <t>Aplicarea art. 9 conform art. 10 alin. (2) din OUG nr. 155/2024</t>
  </si>
  <si>
    <r>
      <t xml:space="preserve">Dacă din datele introduse în platformă nu s-a putut stabili dacă entitatea se încadrează în categoria „esențială” sau „importantă”, pentru finalizarea încadrării, este necesară completarea informațiilor referitoare la efectul perturbator conform Ordinului Directorului DNSC nr. 2/2025 . Se procedează la completarea secțiunii </t>
    </r>
    <r>
      <rPr>
        <b/>
        <sz val="11"/>
        <color theme="1"/>
        <rFont val="Trebuchet MS"/>
        <family val="2"/>
      </rPr>
      <t>Aplicarea art. 9 conform art. 10 alin. (2) din OUG nr. 155/2024</t>
    </r>
    <r>
      <rPr>
        <sz val="11"/>
        <color theme="1"/>
        <rFont val="Trebuchet MS"/>
        <family val="2"/>
      </rPr>
      <t>.</t>
    </r>
  </si>
  <si>
    <r>
      <t xml:space="preserve">În funcție de datele/informațiile introduse la secțiunea DATE PRIVIND SERVICIILE FURNIZATE (ÎN FUNCȚIE DE SECTOARE/SUBSECTOARE), </t>
    </r>
    <r>
      <rPr>
        <b/>
        <i/>
        <sz val="11"/>
        <color theme="1"/>
        <rFont val="Trebuchet MS"/>
        <family val="2"/>
      </rPr>
      <t>anumite câmpuri din secțiunea RELAȚIA ENTITĂȚII CU STATUL ROMÂN sunt marcate și nu trebuie completate</t>
    </r>
    <r>
      <rPr>
        <sz val="11"/>
        <color theme="1"/>
        <rFont val="Trebuchet MS"/>
        <family val="2"/>
      </rPr>
      <t>.
Se vor completa toate câmpurile nemarcate din secțiune prin selectarea răspunsului „Da” sau „Nu” corespunzător fiecărei întrebări.</t>
    </r>
  </si>
  <si>
    <t>Vă rugăm să selectați dacă entitatea furnizează serviciile enumerate în secțiunea DATE PRIVIND SERVICIILE FURNIZATE (ÎN FUNCȚIE DE SECTOARE/SUBSECTOARE)  în România și/sau într-un alt stat membru al UE.</t>
  </si>
  <si>
    <r>
      <t xml:space="preserve">Se vor completa, obligatoriu, ambele răspunsuri prin selectarea „Da” sau „Nu” corespunzător fiecărei întrebări.
În cazul în care nu se va răspunde nu va putea fi generat un rezultat final, iar Instrumentul NIS2@RO va genera un mesaj de atenționare: </t>
    </r>
    <r>
      <rPr>
        <i/>
        <sz val="11"/>
        <color theme="1"/>
        <rFont val="Trebuchet MS"/>
        <family val="2"/>
      </rPr>
      <t>Vă rugăm să răspundeți la toate întrebările pentru a primi recomandarea!</t>
    </r>
    <r>
      <rPr>
        <sz val="11"/>
        <color theme="1"/>
        <rFont val="Trebuchet MS"/>
        <family val="2"/>
      </rPr>
      <t>.
În cazul în care furnizați servicii și în alte state ale UE vă rugăm să precizați țara și adresa sediului din acel stat.</t>
    </r>
  </si>
  <si>
    <t>Evaluare preliminară</t>
  </si>
  <si>
    <r>
      <t xml:space="preserve">După parcurgerea tuturor pașilor anteriori (§1 - §5), în cazul în care au fost completate corect toate răspunsurile solicitate și în conformitate cu OUG nr. 155/2024 (aprobată, cu modificări și completări, prin Legea nr. 124/2025), Instrumentul NIS2 generează o evaluare preliminară, respectiv: </t>
    </r>
    <r>
      <rPr>
        <i/>
        <sz val="11"/>
        <color theme="1"/>
        <rFont val="Trebuchet MS"/>
        <family val="2"/>
      </rPr>
      <t>În afara domeniului de aplicare</t>
    </r>
    <r>
      <rPr>
        <sz val="11"/>
        <color theme="1"/>
        <rFont val="Trebuchet MS"/>
        <family val="2"/>
      </rPr>
      <t xml:space="preserve"> (entitatea nu este obligată să aplice legislația de transpunere a Directivei NIS2); </t>
    </r>
    <r>
      <rPr>
        <i/>
        <sz val="11"/>
        <color theme="1"/>
        <rFont val="Trebuchet MS"/>
        <family val="2"/>
      </rPr>
      <t>Entitate importantă</t>
    </r>
    <r>
      <rPr>
        <sz val="11"/>
        <color theme="1"/>
        <rFont val="Trebuchet MS"/>
        <family val="2"/>
      </rPr>
      <t xml:space="preserve"> (entitatea se califică drept entitate importantă); </t>
    </r>
    <r>
      <rPr>
        <i/>
        <sz val="11"/>
        <color theme="1"/>
        <rFont val="Trebuchet MS"/>
        <family val="2"/>
      </rPr>
      <t>Entitate esențială</t>
    </r>
    <r>
      <rPr>
        <sz val="11"/>
        <color theme="1"/>
        <rFont val="Trebuchet MS"/>
        <family val="2"/>
      </rPr>
      <t xml:space="preserve"> (entitatea se califică drept entitate esențială).</t>
    </r>
  </si>
  <si>
    <r>
      <rPr>
        <b/>
        <sz val="11"/>
        <color theme="8"/>
        <rFont val="Trebuchet MS"/>
        <family val="2"/>
      </rPr>
      <t>Atenție!</t>
    </r>
    <r>
      <rPr>
        <sz val="11"/>
        <color theme="1"/>
        <rFont val="Trebuchet MS"/>
        <family val="2"/>
      </rPr>
      <t xml:space="preserve"> Indiferent de evaluarea preliminară generată de Instrumentul NIS2@RO transmiteți formularul către DNSC în vederea confirmării statutului entității. Evaluarea preliminară generată are ca scop ghidarea utilizatorului în procesul de notificare.</t>
    </r>
  </si>
  <si>
    <r>
      <rPr>
        <b/>
        <i/>
        <sz val="11"/>
        <color rgb="FFC00000"/>
        <rFont val="Trebuchet MS"/>
        <family val="2"/>
      </rPr>
      <t>Atenție!</t>
    </r>
    <r>
      <rPr>
        <i/>
        <sz val="11"/>
        <color theme="1"/>
        <rFont val="Trebuchet MS"/>
        <family val="2"/>
      </rPr>
      <t xml:space="preserve"> În cazul în care se dorește reutilizarea instrumentului, se va avea în vedere revenirea la starea inițială, respectiv resetarea tuturor informațiilor modificate/completate.</t>
    </r>
  </si>
  <si>
    <t>Aplicarea Legii nr. 294/2024</t>
  </si>
  <si>
    <t>9a. Entitatea este singurul furnizor al unui serviciu care este esențial pentru susținerea unor activități societale și economice critice.</t>
  </si>
  <si>
    <t>9b. Perturbarea serviciului furnizat de entitate ar putea avea un impact semnificativ asupra siguranței publice, a securității publice sau a sănătății publice.</t>
  </si>
  <si>
    <t>9c. Perturbarea serviciului furnizat de entitate ar putea genera un risc sistemic semnificativ, în special pentru sectoarele în care o astfel de perturbare ar putea avea un impact transfrontalier.</t>
  </si>
  <si>
    <t>9d. Entitatea este critică datorită importanței sale specifice la nivel național sau regional pentru sectorul sau tipul de servicii în cauză sau pentru alte sectoare interdependente.</t>
  </si>
  <si>
    <t>Entitatea este/a fost identificată în România ca entitate critică conform dispozițiilor Legii nr. 294/2024?</t>
  </si>
  <si>
    <r>
      <t xml:space="preserve">După finalizarea procesului de evaluare a încadrării în domeniul de aplicare a OUG nr. 155/2024 (aprobată, cu modificări și completări, prin Legea nr. 124/2025) și obținerea evaluării preliminare, entitatea va genera formularul de notificare - care va fi transmis la DNSC însoțit, după caz, de documente justificative (atașate) în vederea înregistrării în Registrul entităților.
Se va proceda la selectarea link-ului: </t>
    </r>
    <r>
      <rPr>
        <b/>
        <i/>
        <sz val="12"/>
        <rFont val="Trebuchet MS"/>
        <family val="2"/>
      </rPr>
      <t>Formular notificare</t>
    </r>
    <r>
      <rPr>
        <sz val="12"/>
        <rFont val="Trebuchet MS"/>
        <family val="2"/>
      </rPr>
      <t>, formularul va fi generat și apoi se va salva acesta în format PDF. După asumare și semnare va fi transmis la DNSC însoțit, după caz, de documente anexate.</t>
    </r>
  </si>
  <si>
    <r>
      <t xml:space="preserve">În acest caz veți proceda astfel:
&amp; înregistrarea în Registrul entităților la DNSC (folosind ca metodă de transmitere a informațiilor, după caz, pe PlatformaNIS2[.]ro, prin email nis@dnsc[.]ro, la sediu DNSC str. Italiană 22, sector 2, București, CP 020967 - aplicând procedura și </t>
    </r>
    <r>
      <rPr>
        <sz val="11"/>
        <rFont val="Trebuchet MS"/>
        <family val="2"/>
      </rPr>
      <t xml:space="preserve">modalitățile specificate în </t>
    </r>
    <r>
      <rPr>
        <i/>
        <sz val="11"/>
        <rFont val="Trebuchet MS"/>
        <family val="2"/>
      </rPr>
      <t>Cerințele privind procesul de notificare în vederea înregistrării și metoda de transmitere a informațiilor, aprobate prin Ordinul Directorului DNSC nr. 1/2025</t>
    </r>
    <r>
      <rPr>
        <sz val="11"/>
        <rFont val="Trebuchet MS"/>
        <family val="2"/>
      </rPr>
      <t>;
&amp; obligatoriu, entitățile vor deschide cont pe PlatformaNIS2.ro și vor completa toate datele necesare înregistrării în Registrul entităților, indiferent de forma de transmitere a notificării;</t>
    </r>
    <r>
      <rPr>
        <sz val="11"/>
        <color theme="1"/>
        <rFont val="Trebuchet MS"/>
        <family val="2"/>
      </rPr>
      <t xml:space="preserve">
</t>
    </r>
    <r>
      <rPr>
        <sz val="11"/>
        <rFont val="Trebuchet MS"/>
        <family val="2"/>
      </rPr>
      <t xml:space="preserve">&amp; luarea măsurilor de gestionare a riscurilor de securitate cibernetică;
</t>
    </r>
    <r>
      <rPr>
        <sz val="11"/>
        <color theme="1"/>
        <rFont val="Trebuchet MS"/>
        <family val="2"/>
      </rPr>
      <t>&amp; raportarea incidentelor semnificative la autoritatea competentă națională pe platforma PNRISC (pnrisc.dnsc[.]ro/);
&amp; cooperare cu autoritățile competente (la nivel național și sectorial).</t>
    </r>
  </si>
  <si>
    <t>În acest caz, DNSC vă recomandă să vă înregistrați voluntar, în cazul în care faceți parte din sectoare importante (administrație publică locală, educație, etc), altele decât cele prevăzute de OUG nr. 155/2024 sau dacă preconizați că în perioada următoare veți depăși pragurile în funcție de care se face încadrarea în scopul legii. 
Dacă sunteți furnizor sau prestator de servicii pentru o entitate NIS2 aceasta vă poate solicita implementarea de măsuri de securitate (suplimentare) ca parte a obligațiilor sale privind securitatea lanțului de aprovizionare.</t>
  </si>
  <si>
    <t>Date reprezentant</t>
  </si>
  <si>
    <t>Domiciliu și/sau reședință, după caz</t>
  </si>
  <si>
    <t>Adresă sediu social</t>
  </si>
  <si>
    <r>
      <t xml:space="preserve">Dacă în baza informațiilor pe care le-ați introdus, entitatea este inclusă în domeniul de aplicare a OUG nr. 155/2024  (aprobată, cu modificări și completări, prin Legea nr. 124/2025) și clasificată ca entitate esențială sau entitate importantă, trebuie să:
* vă înregistrați la DNSC în Registrul entităților (folosind ca metodă de transmitere a informațiilor, după caz, </t>
    </r>
    <r>
      <rPr>
        <i/>
        <sz val="10"/>
        <rFont val="Trebuchet MS"/>
        <family val="2"/>
      </rPr>
      <t>PlatformaNIS2[.]ro</t>
    </r>
    <r>
      <rPr>
        <sz val="10"/>
        <rFont val="Trebuchet MS"/>
        <family val="2"/>
      </rPr>
      <t xml:space="preserve">, prin email </t>
    </r>
    <r>
      <rPr>
        <i/>
        <sz val="10"/>
        <rFont val="Trebuchet MS"/>
        <family val="2"/>
      </rPr>
      <t>evidenta@dnsc[.]ro</t>
    </r>
    <r>
      <rPr>
        <sz val="10"/>
        <rFont val="Trebuchet MS"/>
        <family val="2"/>
      </rPr>
      <t xml:space="preserve">, la sediu DNSC </t>
    </r>
    <r>
      <rPr>
        <i/>
        <sz val="10"/>
        <rFont val="Trebuchet MS"/>
        <family val="2"/>
      </rPr>
      <t>str. Italiană 22, sector 2, București, CP 020967</t>
    </r>
    <r>
      <rPr>
        <sz val="10"/>
        <rFont val="Trebuchet MS"/>
        <family val="2"/>
      </rPr>
      <t xml:space="preserve">); în cazul în care veți folosi ultimele două metode, obligatoriu, vă veți înscrie - cât mai urgent posibil - pe PlatformaNIS2 (deîndată ce este disponibilă);
* luați măsuri de evaluare și gestionare a riscurilor de securitate cibernetică prin aplicarea </t>
    </r>
    <r>
      <rPr>
        <i/>
        <sz val="10"/>
        <rFont val="Trebuchet MS"/>
        <family val="2"/>
      </rPr>
      <t xml:space="preserve">Cadrelor fundamentale pentru securitate cibernetică (niveluri: BASIC, IMPORTANT și ESENȚIAL), </t>
    </r>
    <r>
      <rPr>
        <sz val="10"/>
        <rFont val="Trebuchet MS"/>
        <family val="2"/>
      </rPr>
      <t xml:space="preserve">funcție de evaluarea riscurilor entității - aplicând </t>
    </r>
    <r>
      <rPr>
        <i/>
        <sz val="10"/>
        <rFont val="Trebuchet MS"/>
        <family val="2"/>
      </rPr>
      <t>Metodologia de evaluare a nivelului de risc al entităților, aprobată prin Ordinul Directorului DNSC nr. 2/2025</t>
    </r>
    <r>
      <rPr>
        <sz val="10"/>
        <rFont val="Trebuchet MS"/>
        <family val="2"/>
      </rPr>
      <t>, respectiv Instrumentul NIS2@RO;
* raportați incidentele semnificative la autoritatea competentă la nivel național (prin PNRISC);
* cooperați cu autoritățile competente.
Mai multe informații privind conținutul legislația NIS2 sunt disponibile pe site-utile DNSC (</t>
    </r>
    <r>
      <rPr>
        <i/>
        <sz val="10"/>
        <rFont val="Trebuchet MS"/>
        <family val="2"/>
      </rPr>
      <t>dnsc[.]ro</t>
    </r>
    <r>
      <rPr>
        <sz val="10"/>
        <rFont val="Trebuchet MS"/>
        <family val="2"/>
      </rPr>
      <t xml:space="preserve"> și P</t>
    </r>
    <r>
      <rPr>
        <i/>
        <sz val="10"/>
        <rFont val="Trebuchet MS"/>
        <family val="2"/>
      </rPr>
      <t>latformaNIS2[.]ro</t>
    </r>
    <r>
      <rPr>
        <sz val="10"/>
        <rFont val="Trebuchet MS"/>
        <family val="2"/>
      </rPr>
      <t>).</t>
    </r>
  </si>
  <si>
    <r>
      <t xml:space="preserve">Dacă pe baza informațiilor pe care le-ați introdus, evaluarea preliminară indică faptul că entitatea nu intră în domeniul de aplicare al OUG nr. 155/2024 (aprobată, cu modificări și completări, prin Legea nr. 124/2025), transmiteți formularul către DNSC în vederea confirmării statutului entității. În situația în care DNSC confirmă faptul că entitatea este exclusă din domeniul de aplicare a OUG nr. 155/2024 (aprobată, cu modificări și completări, prin Legea nr. 124/2025) vă sfătuim să vă înregistrați, voluntar, în cazul în care faceți parte din sectoare importante (administrație publică locală, educație, etc), altele decât cele prevăzute de OUG nr. 155/2024 sau dacă preconizați că în perioada următoare veți depăși pragurile în funcție de care se face încadrarea în scopul legii. </t>
    </r>
    <r>
      <rPr>
        <sz val="10"/>
        <color rgb="FF0070C0"/>
        <rFont val="Trebuchet MS"/>
        <family val="2"/>
      </rPr>
      <t xml:space="preserve">
</t>
    </r>
    <r>
      <rPr>
        <sz val="10"/>
        <color theme="1"/>
        <rFont val="Trebuchet MS"/>
        <family val="2"/>
      </rPr>
      <t>Dacă sunteți furnizor sau prestator de servicii pentru o entitate NIS2 aceasta vă poate solicita implementarea de măsuri de securitate (suplimentare) ca parte a obligațiilor sale privind securitatea lanțului de aprovizionare.</t>
    </r>
  </si>
  <si>
    <t>Țara</t>
  </si>
  <si>
    <t>România</t>
  </si>
  <si>
    <t>Alte documente anexate, solicitate de către DNSC</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</si>
</sst>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_(&quot;lei&quot;* #,##0.00_);_(&quot;lei&quot;* \(#,##0.00\);_(&quot;lei&quot;* &quot;-&quot;??_);_(@_)"/>
  </numFmts>
  <fonts count="99">
    <font>
      <sz val="11"/>
      <color theme="1"/>
      <name val="Calibri"/>
      <family val="2"/>
      <scheme val="minor"/>
    </font>
    <font>
      <sz val="11"/>
      <color theme="1"/>
      <name val="Times New Roman"/>
      <family val="2"/>
      <charset val="238"/>
    </font>
    <font>
      <sz val="11"/>
      <color theme="1"/>
      <name val="Calibri"/>
      <family val="2"/>
      <charset val="238"/>
      <scheme val="minor"/>
    </font>
    <font>
      <sz val="12"/>
      <color theme="1"/>
      <name val="Times New Roman"/>
      <family val="2"/>
      <charset val="238"/>
    </font>
    <font>
      <u/>
      <sz val="11"/>
      <color theme="10"/>
      <name val="Liberation Sans"/>
    </font>
    <font>
      <sz val="11"/>
      <color indexed="8"/>
      <name val="Calibri"/>
      <family val="2"/>
    </font>
    <font>
      <sz val="11"/>
      <color theme="1"/>
      <name val="Calibri"/>
      <family val="2"/>
      <charset val="238"/>
      <scheme val="minor"/>
    </font>
    <font>
      <sz val="12"/>
      <color theme="1"/>
      <name val="Times New Roman"/>
      <family val="2"/>
      <charset val="238"/>
    </font>
    <font>
      <u/>
      <sz val="12"/>
      <color theme="10"/>
      <name val="Times New Roman"/>
      <family val="2"/>
      <charset val="238"/>
    </font>
    <font>
      <u/>
      <sz val="11"/>
      <color theme="10"/>
      <name val="Calibri"/>
      <family val="2"/>
      <scheme val="minor"/>
    </font>
    <font>
      <sz val="11"/>
      <color theme="1"/>
      <name val="Calibri"/>
      <family val="2"/>
      <scheme val="minor"/>
    </font>
    <font>
      <sz val="10"/>
      <color indexed="81"/>
      <name val="Times New Roman"/>
      <family val="1"/>
    </font>
    <font>
      <i/>
      <sz val="10"/>
      <color indexed="81"/>
      <name val="Times New Roman"/>
      <family val="1"/>
    </font>
    <font>
      <u/>
      <sz val="11"/>
      <color theme="10"/>
      <name val="Calibri"/>
      <family val="2"/>
      <charset val="238"/>
      <scheme val="minor"/>
    </font>
    <font>
      <sz val="9"/>
      <color indexed="81"/>
      <name val="Segoe UI"/>
      <family val="2"/>
    </font>
    <font>
      <sz val="11"/>
      <color theme="1"/>
      <name val="Aptos Narrow"/>
      <family val="2"/>
    </font>
    <font>
      <b/>
      <sz val="11"/>
      <color theme="1"/>
      <name val="Aptos Narrow"/>
      <family val="2"/>
    </font>
    <font>
      <b/>
      <sz val="12"/>
      <color theme="0"/>
      <name val="Aptos Narrow"/>
      <family val="2"/>
    </font>
    <font>
      <b/>
      <sz val="10"/>
      <color theme="0"/>
      <name val="Aptos Narrow"/>
      <family val="2"/>
    </font>
    <font>
      <sz val="12"/>
      <color theme="1"/>
      <name val="Aptos Narrow"/>
      <family val="2"/>
    </font>
    <font>
      <b/>
      <sz val="9"/>
      <color indexed="81"/>
      <name val="Aptos Narrow"/>
      <family val="2"/>
    </font>
    <font>
      <sz val="9"/>
      <color indexed="81"/>
      <name val="Aptos Narrow"/>
      <family val="2"/>
    </font>
    <font>
      <sz val="10"/>
      <color indexed="8"/>
      <name val="Arial"/>
      <family val="2"/>
    </font>
    <font>
      <b/>
      <sz val="9"/>
      <color indexed="81"/>
      <name val="Segoe UI"/>
      <family val="2"/>
    </font>
    <font>
      <i/>
      <sz val="9"/>
      <color indexed="81"/>
      <name val="Aptos Narrow"/>
      <family val="2"/>
    </font>
    <font>
      <b/>
      <i/>
      <sz val="9"/>
      <color indexed="81"/>
      <name val="Aptos Narrow"/>
      <family val="2"/>
    </font>
    <font>
      <sz val="8"/>
      <name val="Calibri"/>
      <family val="2"/>
      <scheme val="minor"/>
    </font>
    <font>
      <b/>
      <sz val="24"/>
      <color theme="1"/>
      <name val="Trebuchet MS"/>
      <family val="2"/>
    </font>
    <font>
      <sz val="16"/>
      <color theme="1"/>
      <name val="Trebuchet MS"/>
      <family val="2"/>
    </font>
    <font>
      <sz val="11"/>
      <color theme="1"/>
      <name val="Trebuchet MS"/>
      <family val="2"/>
    </font>
    <font>
      <b/>
      <sz val="11"/>
      <color theme="1"/>
      <name val="Trebuchet MS"/>
      <family val="2"/>
    </font>
    <font>
      <i/>
      <sz val="11"/>
      <color theme="1"/>
      <name val="Trebuchet MS"/>
      <family val="2"/>
    </font>
    <font>
      <sz val="12"/>
      <color theme="1"/>
      <name val="Trebuchet MS"/>
      <family val="2"/>
    </font>
    <font>
      <b/>
      <sz val="16"/>
      <color rgb="FFB13414"/>
      <name val="Trebuchet MS"/>
      <family val="2"/>
    </font>
    <font>
      <b/>
      <i/>
      <sz val="11"/>
      <color theme="1"/>
      <name val="Trebuchet MS"/>
      <family val="2"/>
    </font>
    <font>
      <sz val="11"/>
      <color rgb="FF0070C0"/>
      <name val="Trebuchet MS"/>
      <family val="2"/>
    </font>
    <font>
      <sz val="12"/>
      <name val="Trebuchet MS"/>
      <family val="2"/>
    </font>
    <font>
      <b/>
      <sz val="12"/>
      <name val="Trebuchet MS"/>
      <family val="2"/>
    </font>
    <font>
      <sz val="11"/>
      <name val="Trebuchet MS"/>
      <family val="2"/>
    </font>
    <font>
      <b/>
      <i/>
      <sz val="11"/>
      <name val="Trebuchet MS"/>
      <family val="2"/>
    </font>
    <font>
      <b/>
      <sz val="11"/>
      <color theme="8"/>
      <name val="Trebuchet MS"/>
      <family val="2"/>
    </font>
    <font>
      <b/>
      <i/>
      <sz val="12"/>
      <name val="Trebuchet MS"/>
      <family val="2"/>
    </font>
    <font>
      <i/>
      <sz val="11"/>
      <name val="Trebuchet MS"/>
      <family val="2"/>
    </font>
    <font>
      <b/>
      <sz val="14"/>
      <color theme="1"/>
      <name val="Trebuchet MS"/>
      <family val="2"/>
    </font>
    <font>
      <b/>
      <sz val="10"/>
      <color theme="1"/>
      <name val="Trebuchet MS"/>
      <family val="2"/>
    </font>
    <font>
      <sz val="10"/>
      <color rgb="FF000000"/>
      <name val="Trebuchet MS"/>
      <family val="2"/>
    </font>
    <font>
      <b/>
      <sz val="12"/>
      <color rgb="FF33FF00"/>
      <name val="Trebuchet MS"/>
      <family val="2"/>
    </font>
    <font>
      <b/>
      <sz val="12"/>
      <color theme="1"/>
      <name val="Trebuchet MS"/>
      <family val="2"/>
    </font>
    <font>
      <sz val="10"/>
      <color theme="1"/>
      <name val="Trebuchet MS"/>
      <family val="2"/>
    </font>
    <font>
      <u/>
      <sz val="11"/>
      <color theme="10"/>
      <name val="Trebuchet MS"/>
      <family val="2"/>
    </font>
    <font>
      <b/>
      <sz val="9"/>
      <color theme="1"/>
      <name val="Trebuchet MS"/>
      <family val="2"/>
    </font>
    <font>
      <b/>
      <i/>
      <sz val="12"/>
      <color rgb="FF0070C0"/>
      <name val="Trebuchet MS"/>
      <family val="2"/>
    </font>
    <font>
      <b/>
      <sz val="18"/>
      <color theme="9" tint="-0.499984740745262"/>
      <name val="Trebuchet MS"/>
      <family val="2"/>
    </font>
    <font>
      <i/>
      <sz val="10"/>
      <color theme="1"/>
      <name val="Trebuchet MS"/>
      <family val="2"/>
    </font>
    <font>
      <b/>
      <sz val="11"/>
      <name val="Trebuchet MS"/>
      <family val="2"/>
    </font>
    <font>
      <sz val="9"/>
      <color theme="1"/>
      <name val="Trebuchet MS"/>
      <family val="2"/>
    </font>
    <font>
      <b/>
      <i/>
      <sz val="10"/>
      <color theme="1"/>
      <name val="Trebuchet MS"/>
      <family val="2"/>
    </font>
    <font>
      <u/>
      <sz val="12"/>
      <color theme="10"/>
      <name val="Trebuchet MS"/>
      <family val="2"/>
    </font>
    <font>
      <sz val="11"/>
      <color theme="0"/>
      <name val="Trebuchet MS"/>
      <family val="2"/>
    </font>
    <font>
      <b/>
      <i/>
      <sz val="10"/>
      <color rgb="FF0070C0"/>
      <name val="Trebuchet MS"/>
      <family val="2"/>
    </font>
    <font>
      <b/>
      <sz val="10"/>
      <color theme="8"/>
      <name val="Trebuchet MS"/>
      <family val="2"/>
    </font>
    <font>
      <i/>
      <u/>
      <sz val="10"/>
      <color theme="10"/>
      <name val="Trebuchet MS"/>
      <family val="2"/>
    </font>
    <font>
      <b/>
      <sz val="14"/>
      <color theme="0"/>
      <name val="Trebuchet MS"/>
      <family val="2"/>
    </font>
    <font>
      <i/>
      <sz val="11"/>
      <color theme="0"/>
      <name val="Trebuchet MS"/>
      <family val="2"/>
    </font>
    <font>
      <b/>
      <sz val="16"/>
      <color theme="0"/>
      <name val="Trebuchet MS"/>
      <family val="2"/>
    </font>
    <font>
      <b/>
      <sz val="12"/>
      <color theme="0"/>
      <name val="Trebuchet MS"/>
      <family val="2"/>
    </font>
    <font>
      <sz val="14"/>
      <color theme="0"/>
      <name val="Trebuchet MS"/>
      <family val="2"/>
    </font>
    <font>
      <sz val="10"/>
      <name val="Trebuchet MS"/>
      <family val="2"/>
    </font>
    <font>
      <sz val="10"/>
      <color rgb="FF0070C0"/>
      <name val="Trebuchet MS"/>
      <family val="2"/>
    </font>
    <font>
      <b/>
      <sz val="22"/>
      <color theme="1"/>
      <name val="Trebuchet MS"/>
      <family val="2"/>
    </font>
    <font>
      <sz val="11"/>
      <color theme="9" tint="0.79998168889431442"/>
      <name val="Trebuchet MS"/>
      <family val="2"/>
    </font>
    <font>
      <b/>
      <i/>
      <sz val="10"/>
      <name val="Trebuchet MS"/>
      <family val="2"/>
    </font>
    <font>
      <b/>
      <sz val="10"/>
      <name val="Trebuchet MS"/>
      <family val="2"/>
    </font>
    <font>
      <i/>
      <sz val="10"/>
      <name val="Trebuchet MS"/>
      <family val="2"/>
    </font>
    <font>
      <b/>
      <sz val="24"/>
      <name val="Trebuchet MS"/>
      <family val="2"/>
    </font>
    <font>
      <b/>
      <sz val="16"/>
      <name val="Trebuchet MS"/>
      <family val="2"/>
    </font>
    <font>
      <b/>
      <sz val="20"/>
      <name val="Trebuchet MS"/>
      <family val="2"/>
    </font>
    <font>
      <b/>
      <sz val="12"/>
      <color rgb="FF002060"/>
      <name val="Trebuchet MS"/>
      <family val="2"/>
    </font>
    <font>
      <b/>
      <sz val="12"/>
      <color rgb="FF0070C0"/>
      <name val="Trebuchet MS"/>
      <family val="2"/>
    </font>
    <font>
      <b/>
      <sz val="11"/>
      <color theme="0"/>
      <name val="Trebuchet MS"/>
      <family val="2"/>
    </font>
    <font>
      <b/>
      <sz val="10"/>
      <color theme="0"/>
      <name val="Trebuchet MS"/>
      <family val="2"/>
    </font>
    <font>
      <u/>
      <sz val="12"/>
      <color rgb="FF0070C0"/>
      <name val="Trebuchet MS"/>
      <family val="2"/>
    </font>
    <font>
      <b/>
      <sz val="16"/>
      <color theme="1"/>
      <name val="Trebuchet MS"/>
      <family val="2"/>
    </font>
    <font>
      <sz val="12"/>
      <color theme="0"/>
      <name val="Trebuchet MS"/>
      <family val="2"/>
    </font>
    <font>
      <b/>
      <i/>
      <sz val="11"/>
      <color rgb="FF0070C0"/>
      <name val="Trebuchet MS"/>
      <family val="2"/>
    </font>
    <font>
      <sz val="9"/>
      <name val="Trebuchet MS"/>
      <family val="2"/>
    </font>
    <font>
      <b/>
      <sz val="9"/>
      <color theme="0"/>
      <name val="Trebuchet MS"/>
      <family val="2"/>
    </font>
    <font>
      <b/>
      <sz val="9"/>
      <name val="Trebuchet MS"/>
      <family val="2"/>
    </font>
    <font>
      <sz val="10"/>
      <color theme="0"/>
      <name val="Trebuchet MS"/>
      <family val="2"/>
    </font>
    <font>
      <b/>
      <sz val="6"/>
      <color theme="0"/>
      <name val="Trebuchet MS"/>
      <family val="2"/>
    </font>
    <font>
      <sz val="8"/>
      <name val="Trebuchet MS"/>
      <family val="2"/>
    </font>
    <font>
      <sz val="11"/>
      <color rgb="FF99CCFF"/>
      <name val="Trebuchet MS"/>
      <family val="2"/>
    </font>
    <font>
      <i/>
      <sz val="11"/>
      <color rgb="FF99CCFF"/>
      <name val="Trebuchet MS"/>
      <family val="2"/>
    </font>
    <font>
      <b/>
      <i/>
      <sz val="9"/>
      <color theme="1"/>
      <name val="Trebuchet MS"/>
      <family val="2"/>
    </font>
    <font>
      <b/>
      <i/>
      <sz val="9"/>
      <name val="Trebuchet MS"/>
      <family val="2"/>
    </font>
    <font>
      <u/>
      <sz val="11"/>
      <name val="Trebuchet MS"/>
      <family val="2"/>
    </font>
    <font>
      <sz val="11"/>
      <color rgb="FFC00000"/>
      <name val="Trebuchet MS"/>
      <family val="2"/>
    </font>
    <font>
      <b/>
      <i/>
      <sz val="11"/>
      <color rgb="FFC00000"/>
      <name val="Trebuchet MS"/>
      <family val="2"/>
    </font>
    <font>
      <sz val="11"/>
      <name val="Calibri"/>
      <family val="2"/>
      <scheme val="minor"/>
    </font>
  </fonts>
  <fills count="29">
    <fill>
      <patternFill patternType="none"/>
    </fill>
    <fill>
      <patternFill patternType="gray125"/>
    </fill>
    <fill>
      <patternFill patternType="solid">
        <fgColor theme="5" tint="0.59999389629810485"/>
        <bgColor indexed="64"/>
      </patternFill>
    </fill>
    <fill>
      <patternFill patternType="solid">
        <fgColor theme="0"/>
        <bgColor indexed="64"/>
      </patternFill>
    </fill>
    <fill>
      <patternFill patternType="solid">
        <fgColor theme="0" tint="-4.9989318521683403E-2"/>
        <bgColor indexed="64"/>
      </patternFill>
    </fill>
    <fill>
      <patternFill patternType="solid">
        <fgColor theme="5" tint="0.39997558519241921"/>
        <bgColor indexed="64"/>
      </patternFill>
    </fill>
    <fill>
      <patternFill patternType="solid">
        <fgColor theme="5" tint="0.79998168889431442"/>
        <bgColor indexed="64"/>
      </patternFill>
    </fill>
    <fill>
      <patternFill patternType="solid">
        <fgColor theme="5" tint="-0.249977111117893"/>
        <bgColor indexed="64"/>
      </patternFill>
    </fill>
    <fill>
      <patternFill patternType="solid">
        <fgColor theme="6" tint="0.79998168889431442"/>
        <bgColor indexed="64"/>
      </patternFill>
    </fill>
    <fill>
      <patternFill patternType="solid">
        <fgColor theme="4" tint="0.79998168889431442"/>
        <bgColor indexed="64"/>
      </patternFill>
    </fill>
    <fill>
      <patternFill patternType="solid">
        <fgColor theme="1"/>
        <bgColor indexed="64"/>
      </patternFill>
    </fill>
    <fill>
      <patternFill patternType="solid">
        <fgColor theme="9" tint="0.79998168889431442"/>
        <bgColor indexed="64"/>
      </patternFill>
    </fill>
    <fill>
      <patternFill patternType="solid">
        <fgColor theme="7" tint="0.79998168889431442"/>
        <bgColor indexed="64"/>
      </patternFill>
    </fill>
    <fill>
      <patternFill patternType="solid">
        <fgColor theme="1" tint="0.499984740745262"/>
        <bgColor indexed="64"/>
      </patternFill>
    </fill>
    <fill>
      <patternFill patternType="solid">
        <fgColor rgb="FFEBF6DE"/>
        <bgColor indexed="64"/>
      </patternFill>
    </fill>
    <fill>
      <patternFill patternType="solid">
        <fgColor rgb="FF92CDDC"/>
        <bgColor indexed="64"/>
      </patternFill>
    </fill>
    <fill>
      <patternFill patternType="solid">
        <fgColor rgb="FFFABF8F"/>
        <bgColor indexed="64"/>
      </patternFill>
    </fill>
    <fill>
      <patternFill patternType="solid">
        <fgColor theme="2"/>
        <bgColor indexed="64"/>
      </patternFill>
    </fill>
    <fill>
      <patternFill patternType="solid">
        <fgColor rgb="FFC4D79B"/>
        <bgColor indexed="64"/>
      </patternFill>
    </fill>
    <fill>
      <patternFill patternType="solid">
        <fgColor rgb="FFD3EBF1"/>
        <bgColor indexed="64"/>
      </patternFill>
    </fill>
    <fill>
      <patternFill patternType="solid">
        <fgColor rgb="FF0070C0"/>
        <bgColor indexed="64"/>
      </patternFill>
    </fill>
    <fill>
      <patternFill patternType="solid">
        <fgColor rgb="FFDDF0FF"/>
        <bgColor indexed="64"/>
      </patternFill>
    </fill>
    <fill>
      <patternFill patternType="solid">
        <fgColor rgb="FFFBFDFF"/>
        <bgColor indexed="64"/>
      </patternFill>
    </fill>
    <fill>
      <patternFill patternType="solid">
        <fgColor rgb="FF002060"/>
        <bgColor indexed="64"/>
      </patternFill>
    </fill>
    <fill>
      <patternFill patternType="solid">
        <fgColor rgb="FF0066CC"/>
        <bgColor indexed="64"/>
      </patternFill>
    </fill>
    <fill>
      <patternFill patternType="solid">
        <fgColor rgb="FF99CCFF"/>
        <bgColor indexed="64"/>
      </patternFill>
    </fill>
    <fill>
      <patternFill patternType="solid">
        <fgColor rgb="FF3366FF"/>
        <bgColor indexed="64"/>
      </patternFill>
    </fill>
    <fill>
      <patternFill patternType="solid">
        <fgColor rgb="FFF3FCFF"/>
        <bgColor indexed="64"/>
      </patternFill>
    </fill>
    <fill>
      <patternFill patternType="solid">
        <fgColor rgb="FF0000FF"/>
        <bgColor indexed="64"/>
      </patternFill>
    </fill>
  </fills>
  <borders count="179">
    <border>
      <left/>
      <right/>
      <top/>
      <bottom/>
      <diagonal/>
    </border>
    <border>
      <left/>
      <right/>
      <top/>
      <bottom style="double">
        <color auto="1"/>
      </bottom>
      <diagonal/>
    </border>
    <border>
      <left style="thin">
        <color indexed="64"/>
      </left>
      <right style="hair">
        <color indexed="64"/>
      </right>
      <top style="medium">
        <color indexed="64"/>
      </top>
      <bottom style="double">
        <color indexed="64"/>
      </bottom>
      <diagonal/>
    </border>
    <border>
      <left style="hair">
        <color indexed="64"/>
      </left>
      <right style="thin">
        <color indexed="64"/>
      </right>
      <top style="medium">
        <color indexed="64"/>
      </top>
      <bottom style="double">
        <color indexed="64"/>
      </bottom>
      <diagonal/>
    </border>
    <border>
      <left style="thin">
        <color indexed="64"/>
      </left>
      <right/>
      <top/>
      <bottom/>
      <diagonal/>
    </border>
    <border>
      <left/>
      <right style="thin">
        <color indexed="64"/>
      </right>
      <top/>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top/>
      <bottom style="medium">
        <color indexed="64"/>
      </bottom>
      <diagonal/>
    </border>
    <border>
      <left/>
      <right style="thin">
        <color indexed="64"/>
      </right>
      <top/>
      <bottom style="medium">
        <color indexed="64"/>
      </bottom>
      <diagonal/>
    </border>
    <border>
      <left/>
      <right style="thin">
        <color indexed="64"/>
      </right>
      <top style="thin">
        <color indexed="64"/>
      </top>
      <bottom style="thin">
        <color indexed="64"/>
      </bottom>
      <diagonal/>
    </border>
    <border>
      <left style="thin">
        <color indexed="64"/>
      </left>
      <right/>
      <top style="double">
        <color indexed="64"/>
      </top>
      <bottom/>
      <diagonal/>
    </border>
    <border>
      <left/>
      <right style="thin">
        <color indexed="64"/>
      </right>
      <top style="double">
        <color indexed="64"/>
      </top>
      <bottom/>
      <diagonal/>
    </border>
    <border>
      <left style="thin">
        <color indexed="64"/>
      </left>
      <right/>
      <top style="thin">
        <color indexed="64"/>
      </top>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bottom style="thick">
        <color indexed="64"/>
      </bottom>
      <diagonal/>
    </border>
    <border>
      <left/>
      <right style="thin">
        <color indexed="64"/>
      </right>
      <top/>
      <bottom style="thick">
        <color indexed="64"/>
      </bottom>
      <diagonal/>
    </border>
    <border>
      <left style="hair">
        <color auto="1"/>
      </left>
      <right style="hair">
        <color auto="1"/>
      </right>
      <top style="thick">
        <color auto="1"/>
      </top>
      <bottom/>
      <diagonal/>
    </border>
    <border>
      <left style="thin">
        <color theme="0" tint="-0.24994659260841701"/>
      </left>
      <right style="thin">
        <color theme="0" tint="-0.24994659260841701"/>
      </right>
      <top style="double">
        <color auto="1"/>
      </top>
      <bottom style="hair">
        <color auto="1"/>
      </bottom>
      <diagonal/>
    </border>
    <border>
      <left style="thin">
        <color theme="0" tint="-0.24994659260841701"/>
      </left>
      <right style="thin">
        <color theme="0" tint="-0.24994659260841701"/>
      </right>
      <top style="hair">
        <color auto="1"/>
      </top>
      <bottom style="hair">
        <color auto="1"/>
      </bottom>
      <diagonal/>
    </border>
    <border>
      <left style="thin">
        <color theme="0" tint="-0.24994659260841701"/>
      </left>
      <right style="thin">
        <color theme="0" tint="-0.24994659260841701"/>
      </right>
      <top style="hair">
        <color auto="1"/>
      </top>
      <bottom style="thick">
        <color auto="1"/>
      </bottom>
      <diagonal/>
    </border>
    <border>
      <left style="thin">
        <color theme="1" tint="0.499984740745262"/>
      </left>
      <right style="thin">
        <color theme="0" tint="-0.24994659260841701"/>
      </right>
      <top style="double">
        <color auto="1"/>
      </top>
      <bottom style="hair">
        <color auto="1"/>
      </bottom>
      <diagonal/>
    </border>
    <border>
      <left style="thin">
        <color theme="0" tint="-0.24994659260841701"/>
      </left>
      <right style="thin">
        <color theme="1" tint="0.499984740745262"/>
      </right>
      <top style="double">
        <color auto="1"/>
      </top>
      <bottom style="hair">
        <color auto="1"/>
      </bottom>
      <diagonal/>
    </border>
    <border>
      <left style="thin">
        <color theme="1" tint="0.499984740745262"/>
      </left>
      <right style="thin">
        <color theme="0" tint="-0.24994659260841701"/>
      </right>
      <top style="hair">
        <color auto="1"/>
      </top>
      <bottom style="hair">
        <color auto="1"/>
      </bottom>
      <diagonal/>
    </border>
    <border>
      <left style="thin">
        <color theme="0" tint="-0.24994659260841701"/>
      </left>
      <right style="thin">
        <color theme="1" tint="0.499984740745262"/>
      </right>
      <top style="hair">
        <color auto="1"/>
      </top>
      <bottom style="hair">
        <color auto="1"/>
      </bottom>
      <diagonal/>
    </border>
    <border>
      <left style="thin">
        <color theme="1" tint="0.499984740745262"/>
      </left>
      <right style="thin">
        <color theme="0" tint="-0.24994659260841701"/>
      </right>
      <top style="hair">
        <color auto="1"/>
      </top>
      <bottom style="thick">
        <color auto="1"/>
      </bottom>
      <diagonal/>
    </border>
    <border>
      <left style="thin">
        <color theme="0" tint="-0.24994659260841701"/>
      </left>
      <right style="thin">
        <color theme="1" tint="0.499984740745262"/>
      </right>
      <top style="hair">
        <color auto="1"/>
      </top>
      <bottom style="thick">
        <color auto="1"/>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ck">
        <color indexed="64"/>
      </top>
      <bottom style="double">
        <color indexed="64"/>
      </bottom>
      <diagonal/>
    </border>
    <border>
      <left/>
      <right style="thin">
        <color indexed="64"/>
      </right>
      <top style="thick">
        <color indexed="64"/>
      </top>
      <bottom style="double">
        <color indexed="64"/>
      </bottom>
      <diagonal/>
    </border>
    <border>
      <left/>
      <right style="thin">
        <color indexed="64"/>
      </right>
      <top style="medium">
        <color indexed="64"/>
      </top>
      <bottom style="thin">
        <color indexed="64"/>
      </bottom>
      <diagonal/>
    </border>
    <border>
      <left style="thin">
        <color auto="1"/>
      </left>
      <right style="hair">
        <color auto="1"/>
      </right>
      <top style="thick">
        <color auto="1"/>
      </top>
      <bottom style="hair">
        <color auto="1"/>
      </bottom>
      <diagonal/>
    </border>
    <border>
      <left style="hair">
        <color auto="1"/>
      </left>
      <right style="thin">
        <color auto="1"/>
      </right>
      <top style="thick">
        <color auto="1"/>
      </top>
      <bottom style="hair">
        <color auto="1"/>
      </bottom>
      <diagonal/>
    </border>
    <border>
      <left style="thin">
        <color indexed="64"/>
      </left>
      <right style="hair">
        <color indexed="64"/>
      </right>
      <top style="hair">
        <color indexed="64"/>
      </top>
      <bottom style="thick">
        <color indexed="64"/>
      </bottom>
      <diagonal/>
    </border>
    <border>
      <left style="hair">
        <color indexed="64"/>
      </left>
      <right style="thin">
        <color indexed="64"/>
      </right>
      <top style="hair">
        <color indexed="64"/>
      </top>
      <bottom style="thick">
        <color indexed="64"/>
      </bottom>
      <diagonal/>
    </border>
    <border>
      <left style="thin">
        <color auto="1"/>
      </left>
      <right style="hair">
        <color auto="1"/>
      </right>
      <top style="thick">
        <color auto="1"/>
      </top>
      <bottom style="double">
        <color auto="1"/>
      </bottom>
      <diagonal/>
    </border>
    <border>
      <left style="hair">
        <color auto="1"/>
      </left>
      <right style="hair">
        <color auto="1"/>
      </right>
      <top style="thick">
        <color auto="1"/>
      </top>
      <bottom style="double">
        <color auto="1"/>
      </bottom>
      <diagonal/>
    </border>
    <border>
      <left style="hair">
        <color auto="1"/>
      </left>
      <right style="thin">
        <color auto="1"/>
      </right>
      <top style="thick">
        <color auto="1"/>
      </top>
      <bottom style="double">
        <color auto="1"/>
      </bottom>
      <diagonal/>
    </border>
    <border>
      <left style="hair">
        <color auto="1"/>
      </left>
      <right style="hair">
        <color auto="1"/>
      </right>
      <top style="hair">
        <color auto="1"/>
      </top>
      <bottom style="thick">
        <color auto="1"/>
      </bottom>
      <diagonal/>
    </border>
    <border>
      <left style="thin">
        <color auto="1"/>
      </left>
      <right style="hair">
        <color auto="1"/>
      </right>
      <top/>
      <bottom style="hair">
        <color auto="1"/>
      </bottom>
      <diagonal/>
    </border>
    <border>
      <left style="thin">
        <color auto="1"/>
      </left>
      <right style="hair">
        <color auto="1"/>
      </right>
      <top style="hair">
        <color auto="1"/>
      </top>
      <bottom/>
      <diagonal/>
    </border>
    <border>
      <left style="hair">
        <color auto="1"/>
      </left>
      <right style="hair">
        <color auto="1"/>
      </right>
      <top style="hair">
        <color auto="1"/>
      </top>
      <bottom/>
      <diagonal/>
    </border>
    <border>
      <left style="thin">
        <color indexed="64"/>
      </left>
      <right style="hair">
        <color indexed="64"/>
      </right>
      <top style="thin">
        <color indexed="64"/>
      </top>
      <bottom style="thick">
        <color indexed="64"/>
      </bottom>
      <diagonal/>
    </border>
    <border>
      <left style="hair">
        <color indexed="64"/>
      </left>
      <right style="thin">
        <color indexed="64"/>
      </right>
      <top style="thin">
        <color indexed="64"/>
      </top>
      <bottom style="thick">
        <color indexed="64"/>
      </bottom>
      <diagonal/>
    </border>
    <border>
      <left style="slantDashDot">
        <color auto="1"/>
      </left>
      <right style="slantDashDot">
        <color auto="1"/>
      </right>
      <top style="slantDashDot">
        <color auto="1"/>
      </top>
      <bottom style="slantDashDot">
        <color auto="1"/>
      </bottom>
      <diagonal/>
    </border>
    <border>
      <left/>
      <right/>
      <top style="medium">
        <color indexed="64"/>
      </top>
      <bottom style="thin">
        <color indexed="64"/>
      </bottom>
      <diagonal/>
    </border>
    <border>
      <left/>
      <right/>
      <top style="thick">
        <color auto="1"/>
      </top>
      <bottom style="hair">
        <color auto="1"/>
      </bottom>
      <diagonal/>
    </border>
    <border>
      <left/>
      <right/>
      <top style="hair">
        <color indexed="64"/>
      </top>
      <bottom style="hair">
        <color indexed="64"/>
      </bottom>
      <diagonal/>
    </border>
    <border>
      <left/>
      <right/>
      <top style="hair">
        <color indexed="64"/>
      </top>
      <bottom style="thick">
        <color indexed="64"/>
      </bottom>
      <diagonal/>
    </border>
    <border>
      <left style="thin">
        <color auto="1"/>
      </left>
      <right style="hair">
        <color auto="1"/>
      </right>
      <top style="thick">
        <color auto="1"/>
      </top>
      <bottom/>
      <diagonal/>
    </border>
    <border>
      <left style="hair">
        <color auto="1"/>
      </left>
      <right style="thin">
        <color auto="1"/>
      </right>
      <top style="thick">
        <color auto="1"/>
      </top>
      <bottom/>
      <diagonal/>
    </border>
    <border>
      <left style="thin">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right style="thin">
        <color theme="2" tint="-0.24994659260841701"/>
      </right>
      <top/>
      <bottom style="thin">
        <color theme="2" tint="-0.24994659260841701"/>
      </bottom>
      <diagonal/>
    </border>
    <border>
      <left/>
      <right style="thin">
        <color theme="2" tint="-0.24994659260841701"/>
      </right>
      <top/>
      <bottom/>
      <diagonal/>
    </border>
    <border>
      <left/>
      <right/>
      <top/>
      <bottom style="thin">
        <color theme="2" tint="-0.24994659260841701"/>
      </bottom>
      <diagonal/>
    </border>
    <border>
      <left style="thin">
        <color auto="1"/>
      </left>
      <right/>
      <top style="thick">
        <color auto="1"/>
      </top>
      <bottom/>
      <diagonal/>
    </border>
    <border>
      <left/>
      <right style="hair">
        <color auto="1"/>
      </right>
      <top style="thick">
        <color auto="1"/>
      </top>
      <bottom style="double">
        <color auto="1"/>
      </bottom>
      <diagonal/>
    </border>
    <border>
      <left style="thin">
        <color auto="1"/>
      </left>
      <right style="double">
        <color auto="1"/>
      </right>
      <top style="thin">
        <color auto="1"/>
      </top>
      <bottom style="hair">
        <color auto="1"/>
      </bottom>
      <diagonal/>
    </border>
    <border>
      <left style="double">
        <color auto="1"/>
      </left>
      <right style="hair">
        <color auto="1"/>
      </right>
      <top style="double">
        <color auto="1"/>
      </top>
      <bottom style="hair">
        <color auto="1"/>
      </bottom>
      <diagonal/>
    </border>
    <border>
      <left style="thin">
        <color auto="1"/>
      </left>
      <right style="double">
        <color auto="1"/>
      </right>
      <top style="hair">
        <color auto="1"/>
      </top>
      <bottom style="thick">
        <color indexed="64"/>
      </bottom>
      <diagonal/>
    </border>
    <border>
      <left style="double">
        <color auto="1"/>
      </left>
      <right style="hair">
        <color auto="1"/>
      </right>
      <top style="hair">
        <color auto="1"/>
      </top>
      <bottom style="thick">
        <color indexed="64"/>
      </bottom>
      <diagonal/>
    </border>
    <border>
      <left style="hair">
        <color auto="1"/>
      </left>
      <right/>
      <top style="hair">
        <color auto="1"/>
      </top>
      <bottom style="thick">
        <color auto="1"/>
      </bottom>
      <diagonal/>
    </border>
    <border>
      <left/>
      <right style="hair">
        <color auto="1"/>
      </right>
      <top style="hair">
        <color auto="1"/>
      </top>
      <bottom style="thick">
        <color auto="1"/>
      </bottom>
      <diagonal/>
    </border>
    <border>
      <left style="hair">
        <color auto="1"/>
      </left>
      <right/>
      <top style="hair">
        <color auto="1"/>
      </top>
      <bottom style="hair">
        <color auto="1"/>
      </bottom>
      <diagonal/>
    </border>
    <border>
      <left/>
      <right style="hair">
        <color auto="1"/>
      </right>
      <top style="hair">
        <color auto="1"/>
      </top>
      <bottom style="hair">
        <color auto="1"/>
      </bottom>
      <diagonal/>
    </border>
    <border>
      <left style="hair">
        <color auto="1"/>
      </left>
      <right/>
      <top style="double">
        <color auto="1"/>
      </top>
      <bottom style="hair">
        <color auto="1"/>
      </bottom>
      <diagonal/>
    </border>
    <border>
      <left/>
      <right/>
      <top style="double">
        <color auto="1"/>
      </top>
      <bottom style="hair">
        <color auto="1"/>
      </bottom>
      <diagonal/>
    </border>
    <border>
      <left/>
      <right style="hair">
        <color auto="1"/>
      </right>
      <top style="double">
        <color auto="1"/>
      </top>
      <bottom style="hair">
        <color auto="1"/>
      </bottom>
      <diagonal/>
    </border>
    <border>
      <left style="hair">
        <color auto="1"/>
      </left>
      <right/>
      <top style="thick">
        <color auto="1"/>
      </top>
      <bottom style="double">
        <color auto="1"/>
      </bottom>
      <diagonal/>
    </border>
    <border>
      <left/>
      <right/>
      <top style="thick">
        <color auto="1"/>
      </top>
      <bottom style="double">
        <color auto="1"/>
      </bottom>
      <diagonal/>
    </border>
    <border>
      <left/>
      <right/>
      <top style="thick">
        <color auto="1"/>
      </top>
      <bottom/>
      <diagonal/>
    </border>
    <border>
      <left/>
      <right/>
      <top style="thin">
        <color theme="0" tint="-0.14996795556505021"/>
      </top>
      <bottom/>
      <diagonal/>
    </border>
    <border>
      <left/>
      <right/>
      <top/>
      <bottom style="thin">
        <color theme="0" tint="-0.14996795556505021"/>
      </bottom>
      <diagonal/>
    </border>
    <border>
      <left style="thin">
        <color auto="1"/>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style="thin">
        <color auto="1"/>
      </right>
      <top style="hair">
        <color auto="1"/>
      </top>
      <bottom style="hair">
        <color auto="1"/>
      </bottom>
      <diagonal/>
    </border>
    <border>
      <left style="hair">
        <color auto="1"/>
      </left>
      <right style="hair">
        <color auto="1"/>
      </right>
      <top style="medium">
        <color auto="1"/>
      </top>
      <bottom style="double">
        <color auto="1"/>
      </bottom>
      <diagonal/>
    </border>
    <border>
      <left style="thin">
        <color auto="1"/>
      </left>
      <right style="hair">
        <color auto="1"/>
      </right>
      <top style="hair">
        <color auto="1"/>
      </top>
      <bottom style="medium">
        <color auto="1"/>
      </bottom>
      <diagonal/>
    </border>
    <border>
      <left style="hair">
        <color auto="1"/>
      </left>
      <right style="hair">
        <color auto="1"/>
      </right>
      <top style="hair">
        <color auto="1"/>
      </top>
      <bottom style="medium">
        <color auto="1"/>
      </bottom>
      <diagonal/>
    </border>
    <border>
      <left style="hair">
        <color auto="1"/>
      </left>
      <right style="thin">
        <color auto="1"/>
      </right>
      <top style="hair">
        <color auto="1"/>
      </top>
      <bottom style="medium">
        <color auto="1"/>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style="thin">
        <color indexed="64"/>
      </right>
      <top style="double">
        <color indexed="64"/>
      </top>
      <bottom style="hair">
        <color indexed="64"/>
      </bottom>
      <diagonal/>
    </border>
    <border>
      <left style="thin">
        <color auto="1"/>
      </left>
      <right style="hair">
        <color indexed="64"/>
      </right>
      <top/>
      <bottom style="double">
        <color auto="1"/>
      </bottom>
      <diagonal/>
    </border>
    <border>
      <left style="hair">
        <color auto="1"/>
      </left>
      <right style="hair">
        <color auto="1"/>
      </right>
      <top/>
      <bottom style="double">
        <color auto="1"/>
      </bottom>
      <diagonal/>
    </border>
    <border>
      <left style="hair">
        <color auto="1"/>
      </left>
      <right style="hair">
        <color auto="1"/>
      </right>
      <top style="hair">
        <color auto="1"/>
      </top>
      <bottom style="double">
        <color auto="1"/>
      </bottom>
      <diagonal/>
    </border>
    <border>
      <left style="hair">
        <color auto="1"/>
      </left>
      <right/>
      <top style="thick">
        <color auto="1"/>
      </top>
      <bottom style="hair">
        <color auto="1"/>
      </bottom>
      <diagonal/>
    </border>
    <border>
      <left/>
      <right style="hair">
        <color auto="1"/>
      </right>
      <top style="thick">
        <color auto="1"/>
      </top>
      <bottom style="hair">
        <color auto="1"/>
      </bottom>
      <diagonal/>
    </border>
    <border>
      <left style="hair">
        <color auto="1"/>
      </left>
      <right style="thin">
        <color indexed="64"/>
      </right>
      <top/>
      <bottom style="double">
        <color auto="1"/>
      </bottom>
      <diagonal/>
    </border>
    <border>
      <left style="thin">
        <color indexed="64"/>
      </left>
      <right/>
      <top/>
      <bottom style="double">
        <color indexed="64"/>
      </bottom>
      <diagonal/>
    </border>
    <border>
      <left/>
      <right style="thin">
        <color indexed="64"/>
      </right>
      <top/>
      <bottom style="double">
        <color indexed="64"/>
      </bottom>
      <diagonal/>
    </border>
    <border>
      <left style="thin">
        <color auto="1"/>
      </left>
      <right style="hair">
        <color auto="1"/>
      </right>
      <top style="hair">
        <color auto="1"/>
      </top>
      <bottom style="thin">
        <color auto="1"/>
      </bottom>
      <diagonal/>
    </border>
    <border>
      <left style="hair">
        <color auto="1"/>
      </left>
      <right style="thin">
        <color auto="1"/>
      </right>
      <top style="hair">
        <color auto="1"/>
      </top>
      <bottom style="thin">
        <color auto="1"/>
      </bottom>
      <diagonal/>
    </border>
    <border>
      <left/>
      <right/>
      <top/>
      <bottom style="thick">
        <color auto="1"/>
      </bottom>
      <diagonal/>
    </border>
    <border>
      <left style="thin">
        <color auto="1"/>
      </left>
      <right/>
      <top style="thin">
        <color auto="1"/>
      </top>
      <bottom style="hair">
        <color indexed="64"/>
      </bottom>
      <diagonal/>
    </border>
    <border>
      <left/>
      <right/>
      <top style="thin">
        <color auto="1"/>
      </top>
      <bottom/>
      <diagonal/>
    </border>
    <border>
      <left style="thin">
        <color auto="1"/>
      </left>
      <right style="hair">
        <color auto="1"/>
      </right>
      <top style="thin">
        <color auto="1"/>
      </top>
      <bottom style="thin">
        <color auto="1"/>
      </bottom>
      <diagonal/>
    </border>
    <border>
      <left style="hair">
        <color auto="1"/>
      </left>
      <right style="thin">
        <color auto="1"/>
      </right>
      <top style="thin">
        <color auto="1"/>
      </top>
      <bottom style="thin">
        <color auto="1"/>
      </bottom>
      <diagonal/>
    </border>
    <border>
      <left/>
      <right/>
      <top/>
      <bottom style="hair">
        <color indexed="64"/>
      </bottom>
      <diagonal/>
    </border>
    <border>
      <left style="thin">
        <color indexed="64"/>
      </left>
      <right style="hair">
        <color indexed="64"/>
      </right>
      <top style="thick">
        <color indexed="64"/>
      </top>
      <bottom style="thin">
        <color auto="1"/>
      </bottom>
      <diagonal/>
    </border>
    <border>
      <left style="hair">
        <color indexed="64"/>
      </left>
      <right style="thin">
        <color indexed="64"/>
      </right>
      <top style="thick">
        <color indexed="64"/>
      </top>
      <bottom style="thin">
        <color auto="1"/>
      </bottom>
      <diagonal/>
    </border>
    <border>
      <left style="thin">
        <color indexed="64"/>
      </left>
      <right style="hair">
        <color indexed="64"/>
      </right>
      <top style="medium">
        <color indexed="64"/>
      </top>
      <bottom style="thin">
        <color indexed="64"/>
      </bottom>
      <diagonal/>
    </border>
    <border>
      <left style="hair">
        <color indexed="64"/>
      </left>
      <right style="thin">
        <color indexed="64"/>
      </right>
      <top style="medium">
        <color indexed="64"/>
      </top>
      <bottom style="thin">
        <color indexed="64"/>
      </bottom>
      <diagonal/>
    </border>
    <border>
      <left style="hair">
        <color indexed="64"/>
      </left>
      <right style="thin">
        <color indexed="64"/>
      </right>
      <top/>
      <bottom style="hair">
        <color indexed="64"/>
      </bottom>
      <diagonal/>
    </border>
    <border>
      <left style="thin">
        <color auto="1"/>
      </left>
      <right style="hair">
        <color auto="1"/>
      </right>
      <top style="hair">
        <color auto="1"/>
      </top>
      <bottom style="double">
        <color auto="1"/>
      </bottom>
      <diagonal/>
    </border>
    <border>
      <left style="hair">
        <color auto="1"/>
      </left>
      <right style="thin">
        <color auto="1"/>
      </right>
      <top style="hair">
        <color auto="1"/>
      </top>
      <bottom style="double">
        <color auto="1"/>
      </bottom>
      <diagonal/>
    </border>
    <border>
      <left style="hair">
        <color auto="1"/>
      </left>
      <right style="thin">
        <color auto="1"/>
      </right>
      <top style="hair">
        <color auto="1"/>
      </top>
      <bottom/>
      <diagonal/>
    </border>
    <border>
      <left style="thin">
        <color indexed="64"/>
      </left>
      <right style="hair">
        <color indexed="64"/>
      </right>
      <top style="medium">
        <color indexed="64"/>
      </top>
      <bottom style="hair">
        <color indexed="64"/>
      </bottom>
      <diagonal/>
    </border>
    <border>
      <left style="hair">
        <color indexed="64"/>
      </left>
      <right style="thin">
        <color auto="1"/>
      </right>
      <top style="medium">
        <color indexed="64"/>
      </top>
      <bottom style="hair">
        <color indexed="64"/>
      </bottom>
      <diagonal/>
    </border>
    <border>
      <left style="thin">
        <color indexed="64"/>
      </left>
      <right style="hair">
        <color indexed="64"/>
      </right>
      <top style="thick">
        <color indexed="64"/>
      </top>
      <bottom style="medium">
        <color indexed="64"/>
      </bottom>
      <diagonal/>
    </border>
    <border>
      <left style="hair">
        <color indexed="64"/>
      </left>
      <right style="thin">
        <color indexed="64"/>
      </right>
      <top style="thick">
        <color indexed="64"/>
      </top>
      <bottom style="medium">
        <color indexed="64"/>
      </bottom>
      <diagonal/>
    </border>
    <border>
      <left style="thin">
        <color auto="1"/>
      </left>
      <right style="hair">
        <color auto="1"/>
      </right>
      <top style="medium">
        <color auto="1"/>
      </top>
      <bottom style="medium">
        <color auto="1"/>
      </bottom>
      <diagonal/>
    </border>
    <border>
      <left style="hair">
        <color auto="1"/>
      </left>
      <right style="thin">
        <color auto="1"/>
      </right>
      <top style="medium">
        <color auto="1"/>
      </top>
      <bottom style="medium">
        <color auto="1"/>
      </bottom>
      <diagonal/>
    </border>
    <border>
      <left style="hair">
        <color auto="1"/>
      </left>
      <right style="thin">
        <color auto="1"/>
      </right>
      <top/>
      <bottom style="thin">
        <color auto="1"/>
      </bottom>
      <diagonal/>
    </border>
    <border>
      <left style="hair">
        <color auto="1"/>
      </left>
      <right style="hair">
        <color auto="1"/>
      </right>
      <top/>
      <bottom style="hair">
        <color auto="1"/>
      </bottom>
      <diagonal/>
    </border>
    <border>
      <left style="thin">
        <color indexed="64"/>
      </left>
      <right style="hair">
        <color indexed="64"/>
      </right>
      <top style="medium">
        <color indexed="64"/>
      </top>
      <bottom/>
      <diagonal/>
    </border>
    <border>
      <left style="hair">
        <color indexed="64"/>
      </left>
      <right style="thin">
        <color indexed="64"/>
      </right>
      <top style="medium">
        <color indexed="64"/>
      </top>
      <bottom/>
      <diagonal/>
    </border>
    <border>
      <left style="thin">
        <color auto="1"/>
      </left>
      <right style="hair">
        <color auto="1"/>
      </right>
      <top style="thin">
        <color auto="1"/>
      </top>
      <bottom style="double">
        <color auto="1"/>
      </bottom>
      <diagonal/>
    </border>
    <border>
      <left style="thin">
        <color rgb="FF000000"/>
      </left>
      <right style="hair">
        <color rgb="FF000000"/>
      </right>
      <top style="thick">
        <color rgb="FF000000"/>
      </top>
      <bottom style="thin">
        <color rgb="FF000000"/>
      </bottom>
      <diagonal/>
    </border>
    <border>
      <left style="thin">
        <color rgb="FF000000"/>
      </left>
      <right style="hair">
        <color rgb="FF000000"/>
      </right>
      <top style="double">
        <color rgb="FF000000"/>
      </top>
      <bottom style="hair">
        <color rgb="FF000000"/>
      </bottom>
      <diagonal/>
    </border>
    <border>
      <left style="hair">
        <color rgb="FF000000"/>
      </left>
      <right style="thin">
        <color rgb="FF000000"/>
      </right>
      <top style="double">
        <color rgb="FF000000"/>
      </top>
      <bottom style="hair">
        <color rgb="FF000000"/>
      </bottom>
      <diagonal/>
    </border>
    <border>
      <left style="thin">
        <color rgb="FF000000"/>
      </left>
      <right style="hair">
        <color rgb="FF000000"/>
      </right>
      <top style="hair">
        <color rgb="FF000000"/>
      </top>
      <bottom style="hair">
        <color rgb="FF000000"/>
      </bottom>
      <diagonal/>
    </border>
    <border>
      <left style="hair">
        <color rgb="FF000000"/>
      </left>
      <right style="thin">
        <color rgb="FF000000"/>
      </right>
      <top style="hair">
        <color rgb="FF000000"/>
      </top>
      <bottom style="hair">
        <color rgb="FF000000"/>
      </bottom>
      <diagonal/>
    </border>
    <border>
      <left style="hair">
        <color rgb="FF000000"/>
      </left>
      <right style="thin">
        <color rgb="FF000000"/>
      </right>
      <top style="hair">
        <color rgb="FF000000"/>
      </top>
      <bottom style="medium">
        <color rgb="FF000000"/>
      </bottom>
      <diagonal/>
    </border>
    <border>
      <left style="thin">
        <color rgb="FF000000"/>
      </left>
      <right style="hair">
        <color rgb="FF000000"/>
      </right>
      <top style="medium">
        <color rgb="FF000000"/>
      </top>
      <bottom style="hair">
        <color rgb="FF000000"/>
      </bottom>
      <diagonal/>
    </border>
    <border>
      <left style="hair">
        <color rgb="FF000000"/>
      </left>
      <right style="thin">
        <color rgb="FF000000"/>
      </right>
      <top style="medium">
        <color rgb="FF000000"/>
      </top>
      <bottom style="hair">
        <color rgb="FF000000"/>
      </bottom>
      <diagonal/>
    </border>
    <border>
      <left style="thin">
        <color rgb="FF000000"/>
      </left>
      <right style="hair">
        <color rgb="FF000000"/>
      </right>
      <top style="hair">
        <color rgb="FF000000"/>
      </top>
      <bottom style="thick">
        <color rgb="FF000000"/>
      </bottom>
      <diagonal/>
    </border>
    <border>
      <left style="hair">
        <color rgb="FF000000"/>
      </left>
      <right style="thin">
        <color rgb="FF000000"/>
      </right>
      <top style="hair">
        <color rgb="FF000000"/>
      </top>
      <bottom style="thick">
        <color rgb="FF000000"/>
      </bottom>
      <diagonal/>
    </border>
    <border>
      <left style="hair">
        <color auto="1"/>
      </left>
      <right style="hair">
        <color auto="1"/>
      </right>
      <top style="hair">
        <color auto="1"/>
      </top>
      <bottom style="thin">
        <color auto="1"/>
      </bottom>
      <diagonal/>
    </border>
    <border>
      <left style="thin">
        <color auto="1"/>
      </left>
      <right/>
      <top style="hair">
        <color auto="1"/>
      </top>
      <bottom style="thin">
        <color auto="1"/>
      </bottom>
      <diagonal/>
    </border>
    <border>
      <left style="hair">
        <color auto="1"/>
      </left>
      <right style="hair">
        <color auto="1"/>
      </right>
      <top style="thin">
        <color auto="1"/>
      </top>
      <bottom style="hair">
        <color auto="1"/>
      </bottom>
      <diagonal/>
    </border>
    <border>
      <left/>
      <right/>
      <top/>
      <bottom style="thin">
        <color auto="1"/>
      </bottom>
      <diagonal/>
    </border>
    <border>
      <left style="hair">
        <color auto="1"/>
      </left>
      <right style="hair">
        <color auto="1"/>
      </right>
      <top style="thin">
        <color auto="1"/>
      </top>
      <bottom style="thin">
        <color auto="1"/>
      </bottom>
      <diagonal/>
    </border>
    <border>
      <left style="thin">
        <color auto="1"/>
      </left>
      <right style="thin">
        <color indexed="64"/>
      </right>
      <top style="double">
        <color auto="1"/>
      </top>
      <bottom style="hair">
        <color auto="1"/>
      </bottom>
      <diagonal/>
    </border>
    <border>
      <left style="thin">
        <color auto="1"/>
      </left>
      <right style="thin">
        <color indexed="64"/>
      </right>
      <top style="hair">
        <color indexed="64"/>
      </top>
      <bottom style="hair">
        <color indexed="64"/>
      </bottom>
      <diagonal/>
    </border>
    <border>
      <left style="thin">
        <color auto="1"/>
      </left>
      <right style="thin">
        <color indexed="64"/>
      </right>
      <top style="hair">
        <color indexed="64"/>
      </top>
      <bottom style="thick">
        <color indexed="64"/>
      </bottom>
      <diagonal/>
    </border>
    <border>
      <left style="thin">
        <color auto="1"/>
      </left>
      <right/>
      <top style="hair">
        <color indexed="64"/>
      </top>
      <bottom style="hair">
        <color indexed="64"/>
      </bottom>
      <diagonal/>
    </border>
    <border>
      <left style="hair">
        <color indexed="64"/>
      </left>
      <right style="thin">
        <color indexed="64"/>
      </right>
      <top style="thin">
        <color indexed="64"/>
      </top>
      <bottom style="medium">
        <color indexed="64"/>
      </bottom>
      <diagonal/>
    </border>
    <border>
      <left style="hair">
        <color indexed="64"/>
      </left>
      <right style="thin">
        <color indexed="64"/>
      </right>
      <top style="thin">
        <color indexed="64"/>
      </top>
      <bottom/>
      <diagonal/>
    </border>
    <border>
      <left style="thin">
        <color auto="1"/>
      </left>
      <right/>
      <top style="hair">
        <color auto="1"/>
      </top>
      <bottom/>
      <diagonal/>
    </border>
    <border>
      <left style="hair">
        <color indexed="64"/>
      </left>
      <right style="thin">
        <color indexed="64"/>
      </right>
      <top/>
      <bottom style="medium">
        <color indexed="64"/>
      </bottom>
      <diagonal/>
    </border>
    <border>
      <left style="thin">
        <color indexed="64"/>
      </left>
      <right/>
      <top style="medium">
        <color indexed="64"/>
      </top>
      <bottom style="medium">
        <color indexed="64"/>
      </bottom>
      <diagonal/>
    </border>
    <border>
      <left style="thin">
        <color auto="1"/>
      </left>
      <right style="hair">
        <color auto="1"/>
      </right>
      <top/>
      <bottom/>
      <diagonal/>
    </border>
    <border>
      <left style="hair">
        <color indexed="64"/>
      </left>
      <right style="hair">
        <color indexed="64"/>
      </right>
      <top style="thick">
        <color indexed="64"/>
      </top>
      <bottom style="hair">
        <color indexed="64"/>
      </bottom>
      <diagonal/>
    </border>
    <border>
      <left style="thin">
        <color indexed="64"/>
      </left>
      <right style="thin">
        <color indexed="64"/>
      </right>
      <top style="thin">
        <color indexed="64"/>
      </top>
      <bottom style="thin">
        <color indexed="64"/>
      </bottom>
      <diagonal/>
    </border>
    <border>
      <left style="thin">
        <color indexed="64"/>
      </left>
      <right/>
      <top style="double">
        <color indexed="64"/>
      </top>
      <bottom style="thick">
        <color indexed="64"/>
      </bottom>
      <diagonal/>
    </border>
    <border>
      <left/>
      <right style="thin">
        <color indexed="64"/>
      </right>
      <top style="double">
        <color indexed="64"/>
      </top>
      <bottom style="thick">
        <color indexed="64"/>
      </bottom>
      <diagonal/>
    </border>
    <border>
      <left style="thin">
        <color auto="1"/>
      </left>
      <right style="thin">
        <color theme="0" tint="-0.24994659260841701"/>
      </right>
      <top/>
      <bottom/>
      <diagonal/>
    </border>
    <border>
      <left/>
      <right style="thin">
        <color indexed="64"/>
      </right>
      <top style="thin">
        <color indexed="64"/>
      </top>
      <bottom style="hair">
        <color auto="1"/>
      </bottom>
      <diagonal/>
    </border>
    <border>
      <left style="thin">
        <color auto="1"/>
      </left>
      <right style="hair">
        <color auto="1"/>
      </right>
      <top style="double">
        <color auto="1"/>
      </top>
      <bottom style="double">
        <color auto="1"/>
      </bottom>
      <diagonal/>
    </border>
    <border>
      <left style="hair">
        <color auto="1"/>
      </left>
      <right style="hair">
        <color auto="1"/>
      </right>
      <top style="double">
        <color auto="1"/>
      </top>
      <bottom style="double">
        <color auto="1"/>
      </bottom>
      <diagonal/>
    </border>
    <border>
      <left style="hair">
        <color auto="1"/>
      </left>
      <right style="thin">
        <color auto="1"/>
      </right>
      <top style="double">
        <color auto="1"/>
      </top>
      <bottom style="double">
        <color auto="1"/>
      </bottom>
      <diagonal/>
    </border>
    <border>
      <left/>
      <right style="hair">
        <color rgb="FFE1F7FF"/>
      </right>
      <top/>
      <bottom style="hair">
        <color rgb="FFE1F7FF"/>
      </bottom>
      <diagonal/>
    </border>
    <border>
      <left style="hair">
        <color rgb="FFE1F7FF"/>
      </left>
      <right/>
      <top/>
      <bottom style="hair">
        <color rgb="FFE1F7FF"/>
      </bottom>
      <diagonal/>
    </border>
    <border>
      <left/>
      <right style="hair">
        <color rgb="FFE1F7FF"/>
      </right>
      <top style="hair">
        <color rgb="FFE1F7FF"/>
      </top>
      <bottom style="hair">
        <color rgb="FFE1F7FF"/>
      </bottom>
      <diagonal/>
    </border>
    <border>
      <left style="hair">
        <color rgb="FFE1F7FF"/>
      </left>
      <right/>
      <top style="hair">
        <color rgb="FFE1F7FF"/>
      </top>
      <bottom style="hair">
        <color rgb="FFE1F7FF"/>
      </bottom>
      <diagonal/>
    </border>
    <border>
      <left/>
      <right style="hair">
        <color rgb="FFE1F7FF"/>
      </right>
      <top style="hair">
        <color rgb="FFE1F7FF"/>
      </top>
      <bottom style="thin">
        <color auto="1"/>
      </bottom>
      <diagonal/>
    </border>
    <border>
      <left style="hair">
        <color rgb="FFE1F7FF"/>
      </left>
      <right/>
      <top style="hair">
        <color rgb="FFE1F7FF"/>
      </top>
      <bottom style="thin">
        <color auto="1"/>
      </bottom>
      <diagonal/>
    </border>
    <border>
      <left/>
      <right style="thin">
        <color auto="1"/>
      </right>
      <top style="hair">
        <color auto="1"/>
      </top>
      <bottom style="hair">
        <color auto="1"/>
      </bottom>
      <diagonal/>
    </border>
    <border>
      <left/>
      <right style="thin">
        <color auto="1"/>
      </right>
      <top style="hair">
        <color auto="1"/>
      </top>
      <bottom style="medium">
        <color auto="1"/>
      </bottom>
      <diagonal/>
    </border>
    <border>
      <left/>
      <right style="thin">
        <color indexed="64"/>
      </right>
      <top style="double">
        <color auto="1"/>
      </top>
      <bottom style="hair">
        <color auto="1"/>
      </bottom>
      <diagonal/>
    </border>
    <border>
      <left/>
      <right style="thin">
        <color auto="1"/>
      </right>
      <top style="hair">
        <color auto="1"/>
      </top>
      <bottom style="thin">
        <color auto="1"/>
      </bottom>
      <diagonal/>
    </border>
    <border>
      <left/>
      <right style="thin">
        <color auto="1"/>
      </right>
      <top style="thin">
        <color auto="1"/>
      </top>
      <bottom style="double">
        <color indexed="64"/>
      </bottom>
      <diagonal/>
    </border>
    <border>
      <left style="thick">
        <color indexed="64"/>
      </left>
      <right style="thick">
        <color indexed="64"/>
      </right>
      <top style="thick">
        <color indexed="64"/>
      </top>
      <bottom style="thick">
        <color indexed="64"/>
      </bottom>
      <diagonal/>
    </border>
    <border>
      <left style="thin">
        <color indexed="64"/>
      </left>
      <right style="hair">
        <color indexed="64"/>
      </right>
      <top style="double">
        <color indexed="64"/>
      </top>
      <bottom/>
      <diagonal/>
    </border>
    <border>
      <left style="hair">
        <color indexed="64"/>
      </left>
      <right style="thin">
        <color indexed="64"/>
      </right>
      <top style="double">
        <color indexed="64"/>
      </top>
      <bottom/>
      <diagonal/>
    </border>
    <border>
      <left style="hair">
        <color rgb="FF000000"/>
      </left>
      <right style="hair">
        <color rgb="FF000000"/>
      </right>
      <top style="thick">
        <color rgb="FF000000"/>
      </top>
      <bottom style="thin">
        <color rgb="FF000000"/>
      </bottom>
      <diagonal/>
    </border>
    <border>
      <left style="hair">
        <color rgb="FF000000"/>
      </left>
      <right style="hair">
        <color rgb="FF000000"/>
      </right>
      <top style="double">
        <color rgb="FF000000"/>
      </top>
      <bottom style="hair">
        <color rgb="FF000000"/>
      </bottom>
      <diagonal/>
    </border>
    <border>
      <left style="hair">
        <color rgb="FF000000"/>
      </left>
      <right style="hair">
        <color rgb="FF000000"/>
      </right>
      <top style="hair">
        <color rgb="FF000000"/>
      </top>
      <bottom style="hair">
        <color rgb="FF000000"/>
      </bottom>
      <diagonal/>
    </border>
    <border>
      <left style="hair">
        <color rgb="FF000000"/>
      </left>
      <right style="hair">
        <color rgb="FF000000"/>
      </right>
      <top style="hair">
        <color rgb="FF000000"/>
      </top>
      <bottom style="medium">
        <color rgb="FF000000"/>
      </bottom>
      <diagonal/>
    </border>
    <border>
      <left style="hair">
        <color rgb="FF000000"/>
      </left>
      <right style="hair">
        <color rgb="FF000000"/>
      </right>
      <top style="medium">
        <color rgb="FF000000"/>
      </top>
      <bottom style="hair">
        <color rgb="FF000000"/>
      </bottom>
      <diagonal/>
    </border>
    <border>
      <left style="hair">
        <color rgb="FF000000"/>
      </left>
      <right style="hair">
        <color rgb="FF000000"/>
      </right>
      <top style="hair">
        <color rgb="FF000000"/>
      </top>
      <bottom style="thick">
        <color rgb="FF000000"/>
      </bottom>
      <diagonal/>
    </border>
    <border>
      <left style="hair">
        <color rgb="FF000000"/>
      </left>
      <right style="thin">
        <color rgb="FF000000"/>
      </right>
      <top style="thick">
        <color rgb="FF000000"/>
      </top>
      <bottom style="thin">
        <color rgb="FF000000"/>
      </bottom>
      <diagonal/>
    </border>
    <border>
      <left style="hair">
        <color indexed="64"/>
      </left>
      <right style="hair">
        <color indexed="64"/>
      </right>
      <top style="thin">
        <color indexed="64"/>
      </top>
      <bottom style="thick">
        <color indexed="64"/>
      </bottom>
      <diagonal/>
    </border>
    <border>
      <left style="thin">
        <color auto="1"/>
      </left>
      <right style="hair">
        <color auto="1"/>
      </right>
      <top/>
      <bottom style="medium">
        <color auto="1"/>
      </bottom>
      <diagonal/>
    </border>
    <border>
      <left/>
      <right/>
      <top style="medium">
        <color auto="1"/>
      </top>
      <bottom style="medium">
        <color indexed="64"/>
      </bottom>
      <diagonal/>
    </border>
  </borders>
  <cellStyleXfs count="14">
    <xf numFmtId="0" fontId="0" fillId="0" borderId="0"/>
    <xf numFmtId="0" fontId="4" fillId="0" borderId="0" applyNumberFormat="0" applyFill="0" applyBorder="0" applyAlignment="0" applyProtection="0"/>
    <xf numFmtId="0" fontId="5" fillId="0" borderId="0">
      <alignment vertical="center"/>
    </xf>
    <xf numFmtId="0" fontId="6" fillId="0" borderId="0"/>
    <xf numFmtId="0" fontId="7" fillId="0" borderId="0"/>
    <xf numFmtId="0" fontId="8" fillId="0" borderId="0" applyNumberFormat="0" applyFill="0" applyBorder="0" applyAlignment="0" applyProtection="0"/>
    <xf numFmtId="164" fontId="7" fillId="0" borderId="0" applyFont="0" applyFill="0" applyBorder="0" applyAlignment="0" applyProtection="0"/>
    <xf numFmtId="0" fontId="9" fillId="0" borderId="0" applyNumberFormat="0" applyFill="0" applyBorder="0" applyAlignment="0" applyProtection="0"/>
    <xf numFmtId="0" fontId="3" fillId="0" borderId="0"/>
    <xf numFmtId="0" fontId="2" fillId="0" borderId="0"/>
    <xf numFmtId="0" fontId="10" fillId="0" borderId="0"/>
    <xf numFmtId="0" fontId="13" fillId="0" borderId="0" applyNumberFormat="0" applyFill="0" applyBorder="0" applyAlignment="0" applyProtection="0"/>
    <xf numFmtId="0" fontId="1" fillId="0" borderId="0"/>
    <xf numFmtId="0" fontId="22" fillId="0" borderId="0"/>
  </cellStyleXfs>
  <cellXfs count="687">
    <xf numFmtId="0" fontId="0" fillId="0" borderId="0" xfId="0"/>
    <xf numFmtId="0" fontId="15" fillId="0" borderId="0" xfId="0" applyFont="1" applyAlignment="1">
      <alignment vertical="center"/>
    </xf>
    <xf numFmtId="0" fontId="19" fillId="0" borderId="0" xfId="0" applyFont="1" applyAlignment="1">
      <alignment vertical="center"/>
    </xf>
    <xf numFmtId="0" fontId="15" fillId="0" borderId="84" xfId="0" applyFont="1" applyBorder="1" applyAlignment="1">
      <alignment vertical="center"/>
    </xf>
    <xf numFmtId="49" fontId="15" fillId="0" borderId="84" xfId="0" applyNumberFormat="1" applyFont="1" applyBorder="1" applyAlignment="1">
      <alignment vertical="center"/>
    </xf>
    <xf numFmtId="0" fontId="15" fillId="0" borderId="84" xfId="0" applyFont="1" applyBorder="1" applyAlignment="1">
      <alignment vertical="center" wrapText="1"/>
    </xf>
    <xf numFmtId="0" fontId="15" fillId="0" borderId="77" xfId="0" applyFont="1" applyBorder="1" applyAlignment="1">
      <alignment vertical="center"/>
    </xf>
    <xf numFmtId="0" fontId="15" fillId="0" borderId="78" xfId="0" applyFont="1" applyBorder="1" applyAlignment="1">
      <alignment vertical="center"/>
    </xf>
    <xf numFmtId="0" fontId="15" fillId="0" borderId="40" xfId="0" applyFont="1" applyBorder="1" applyAlignment="1">
      <alignment vertical="center"/>
    </xf>
    <xf numFmtId="0" fontId="15" fillId="0" borderId="36" xfId="0" applyFont="1" applyBorder="1" applyAlignment="1">
      <alignment vertical="center"/>
    </xf>
    <xf numFmtId="0" fontId="15" fillId="0" borderId="66" xfId="0" applyFont="1" applyBorder="1" applyAlignment="1">
      <alignment vertical="center"/>
    </xf>
    <xf numFmtId="0" fontId="15" fillId="0" borderId="64" xfId="0" applyFont="1" applyBorder="1" applyAlignment="1">
      <alignment vertical="center"/>
    </xf>
    <xf numFmtId="0" fontId="15" fillId="0" borderId="137" xfId="0" applyFont="1" applyBorder="1" applyAlignment="1">
      <alignment vertical="center"/>
    </xf>
    <xf numFmtId="0" fontId="15" fillId="0" borderId="138" xfId="0" applyFont="1" applyBorder="1" applyAlignment="1">
      <alignment vertical="center"/>
    </xf>
    <xf numFmtId="0" fontId="19" fillId="0" borderId="54" xfId="0" applyFont="1" applyBorder="1" applyAlignment="1">
      <alignment vertical="center"/>
    </xf>
    <xf numFmtId="0" fontId="19" fillId="0" borderId="78" xfId="0" applyFont="1" applyBorder="1" applyAlignment="1">
      <alignment vertical="center"/>
    </xf>
    <xf numFmtId="0" fontId="19" fillId="0" borderId="95" xfId="0" applyFont="1" applyBorder="1" applyAlignment="1">
      <alignment vertical="center"/>
    </xf>
    <xf numFmtId="1" fontId="15" fillId="0" borderId="77" xfId="0" applyNumberFormat="1" applyFont="1" applyBorder="1" applyAlignment="1">
      <alignment vertical="center"/>
    </xf>
    <xf numFmtId="1" fontId="15" fillId="0" borderId="40" xfId="0" applyNumberFormat="1" applyFont="1" applyBorder="1" applyAlignment="1">
      <alignment vertical="center"/>
    </xf>
    <xf numFmtId="49" fontId="15" fillId="0" borderId="76" xfId="0" applyNumberFormat="1" applyFont="1" applyBorder="1" applyAlignment="1">
      <alignment vertical="center"/>
    </xf>
    <xf numFmtId="49" fontId="15" fillId="0" borderId="35" xfId="0" applyNumberFormat="1" applyFont="1" applyBorder="1" applyAlignment="1">
      <alignment vertical="center"/>
    </xf>
    <xf numFmtId="49" fontId="15" fillId="0" borderId="77" xfId="0" applyNumberFormat="1" applyFont="1" applyBorder="1" applyAlignment="1">
      <alignment vertical="center"/>
    </xf>
    <xf numFmtId="49" fontId="15" fillId="0" borderId="40" xfId="0" applyNumberFormat="1" applyFont="1" applyBorder="1" applyAlignment="1">
      <alignment vertical="center"/>
    </xf>
    <xf numFmtId="3" fontId="15" fillId="0" borderId="83" xfId="0" applyNumberFormat="1" applyFont="1" applyBorder="1" applyAlignment="1">
      <alignment horizontal="right" vertical="center"/>
    </xf>
    <xf numFmtId="3" fontId="15" fillId="0" borderId="84" xfId="0" applyNumberFormat="1" applyFont="1" applyBorder="1" applyAlignment="1">
      <alignment horizontal="right" vertical="center"/>
    </xf>
    <xf numFmtId="3" fontId="15" fillId="0" borderId="76" xfId="0" applyNumberFormat="1" applyFont="1" applyBorder="1" applyAlignment="1">
      <alignment vertical="center"/>
    </xf>
    <xf numFmtId="3" fontId="15" fillId="0" borderId="77" xfId="0" applyNumberFormat="1" applyFont="1" applyBorder="1" applyAlignment="1">
      <alignment vertical="center"/>
    </xf>
    <xf numFmtId="3" fontId="15" fillId="0" borderId="35" xfId="0" applyNumberFormat="1" applyFont="1" applyBorder="1" applyAlignment="1">
      <alignment vertical="center"/>
    </xf>
    <xf numFmtId="3" fontId="15" fillId="0" borderId="40" xfId="0" applyNumberFormat="1" applyFont="1" applyBorder="1" applyAlignment="1">
      <alignment vertical="center"/>
    </xf>
    <xf numFmtId="49" fontId="15" fillId="0" borderId="84" xfId="0" applyNumberFormat="1" applyFont="1" applyBorder="1" applyAlignment="1">
      <alignment vertical="center"/>
      <extLst>
        <ext xmlns:xfpb="http://schemas.microsoft.com/office/spreadsheetml/2022/featurepropertybag" uri="{C7286773-470A-42A8-94C5-96B5CB345126}">
          <xfpb:xfComplement i="0"/>
        </ext>
      </extLst>
    </xf>
    <xf numFmtId="14" fontId="15" fillId="0" borderId="78" xfId="0" applyNumberFormat="1" applyFont="1" applyBorder="1" applyAlignment="1">
      <alignment vertical="center"/>
    </xf>
    <xf numFmtId="14" fontId="15" fillId="0" borderId="36" xfId="0" applyNumberFormat="1" applyFont="1" applyBorder="1" applyAlignment="1">
      <alignment vertical="center"/>
    </xf>
    <xf numFmtId="49" fontId="15" fillId="0" borderId="78" xfId="0" applyNumberFormat="1" applyFont="1" applyBorder="1" applyAlignment="1">
      <alignment vertical="center"/>
    </xf>
    <xf numFmtId="49" fontId="15" fillId="0" borderId="36" xfId="0" applyNumberFormat="1" applyFont="1" applyBorder="1" applyAlignment="1">
      <alignment vertical="center"/>
    </xf>
    <xf numFmtId="1" fontId="15" fillId="0" borderId="117" xfId="0" applyNumberFormat="1" applyFont="1" applyBorder="1" applyAlignment="1">
      <alignment horizontal="center" vertical="center"/>
    </xf>
    <xf numFmtId="0" fontId="19" fillId="0" borderId="77" xfId="0" applyFont="1" applyBorder="1" applyAlignment="1">
      <alignment vertical="center"/>
    </xf>
    <xf numFmtId="0" fontId="19" fillId="0" borderId="131" xfId="0" applyFont="1" applyBorder="1" applyAlignment="1">
      <alignment vertical="center"/>
    </xf>
    <xf numFmtId="1" fontId="15" fillId="0" borderId="84" xfId="0" applyNumberFormat="1" applyFont="1" applyBorder="1" applyAlignment="1">
      <alignment horizontal="center" vertical="center"/>
    </xf>
    <xf numFmtId="0" fontId="15" fillId="0" borderId="85" xfId="0" applyFont="1" applyBorder="1" applyAlignment="1">
      <alignment vertical="center" wrapText="1"/>
    </xf>
    <xf numFmtId="0" fontId="15" fillId="0" borderId="83" xfId="0" applyFont="1" applyBorder="1" applyAlignment="1">
      <alignment vertical="center"/>
      <extLst>
        <ext xmlns:xfpb="http://schemas.microsoft.com/office/spreadsheetml/2022/featurepropertybag" uri="{C7286773-470A-42A8-94C5-96B5CB345126}">
          <xfpb:xfComplement i="0"/>
        </ext>
      </extLst>
    </xf>
    <xf numFmtId="0" fontId="15" fillId="0" borderId="84" xfId="0" applyFont="1" applyBorder="1" applyAlignment="1">
      <alignment vertical="center"/>
      <extLst>
        <ext xmlns:xfpb="http://schemas.microsoft.com/office/spreadsheetml/2022/featurepropertybag" uri="{C7286773-470A-42A8-94C5-96B5CB345126}">
          <xfpb:xfComplement i="0"/>
        </ext>
      </extLst>
    </xf>
    <xf numFmtId="0" fontId="29" fillId="0" borderId="0" xfId="0" applyFont="1" applyAlignment="1">
      <alignment horizontal="left" vertical="center" wrapText="1"/>
    </xf>
    <xf numFmtId="0" fontId="29" fillId="0" borderId="0" xfId="0" applyFont="1" applyAlignment="1">
      <alignment vertical="center"/>
    </xf>
    <xf numFmtId="0" fontId="29" fillId="0" borderId="0" xfId="0" applyFont="1" applyAlignment="1">
      <alignment horizontal="left" vertical="center"/>
    </xf>
    <xf numFmtId="0" fontId="29" fillId="0" borderId="0" xfId="0" applyFont="1" applyAlignment="1">
      <alignment vertical="center" wrapText="1"/>
    </xf>
    <xf numFmtId="0" fontId="29" fillId="0" borderId="0" xfId="8" applyFont="1" applyAlignment="1">
      <alignment vertical="center"/>
    </xf>
    <xf numFmtId="0" fontId="46" fillId="10" borderId="0" xfId="0" applyFont="1" applyFill="1" applyAlignment="1">
      <alignment horizontal="center" vertical="center"/>
    </xf>
    <xf numFmtId="0" fontId="32" fillId="0" borderId="0" xfId="8" applyFont="1" applyAlignment="1">
      <alignment vertical="center"/>
    </xf>
    <xf numFmtId="14" fontId="48" fillId="0" borderId="33" xfId="10" applyNumberFormat="1" applyFont="1" applyBorder="1" applyAlignment="1">
      <alignment horizontal="center" vertical="center"/>
    </xf>
    <xf numFmtId="14" fontId="48" fillId="0" borderId="48" xfId="10" applyNumberFormat="1" applyFont="1" applyBorder="1" applyAlignment="1">
      <alignment horizontal="center" vertical="center"/>
    </xf>
    <xf numFmtId="0" fontId="48" fillId="0" borderId="34" xfId="10" applyFont="1" applyBorder="1" applyAlignment="1">
      <alignment vertical="center"/>
    </xf>
    <xf numFmtId="14" fontId="48" fillId="0" borderId="76" xfId="10" applyNumberFormat="1" applyFont="1" applyBorder="1" applyAlignment="1">
      <alignment horizontal="center" vertical="center"/>
    </xf>
    <xf numFmtId="14" fontId="48" fillId="0" borderId="49" xfId="10" applyNumberFormat="1" applyFont="1" applyBorder="1" applyAlignment="1">
      <alignment horizontal="center" vertical="center"/>
    </xf>
    <xf numFmtId="0" fontId="48" fillId="0" borderId="78" xfId="10" applyFont="1" applyBorder="1" applyAlignment="1">
      <alignment vertical="center"/>
    </xf>
    <xf numFmtId="0" fontId="48" fillId="0" borderId="78" xfId="10" applyFont="1" applyBorder="1" applyAlignment="1">
      <alignment vertical="center" wrapText="1"/>
    </xf>
    <xf numFmtId="0" fontId="48" fillId="0" borderId="35" xfId="10" applyFont="1" applyBorder="1" applyAlignment="1">
      <alignment vertical="center"/>
    </xf>
    <xf numFmtId="0" fontId="48" fillId="0" borderId="50" xfId="10" applyFont="1" applyBorder="1" applyAlignment="1">
      <alignment vertical="center"/>
    </xf>
    <xf numFmtId="0" fontId="48" fillId="0" borderId="36" xfId="10" applyFont="1" applyBorder="1" applyAlignment="1">
      <alignment vertical="center"/>
    </xf>
    <xf numFmtId="0" fontId="29" fillId="0" borderId="1" xfId="0" applyFont="1" applyBorder="1" applyAlignment="1">
      <alignment vertical="center"/>
    </xf>
    <xf numFmtId="14" fontId="51" fillId="0" borderId="1" xfId="0" applyNumberFormat="1" applyFont="1" applyBorder="1" applyAlignment="1">
      <alignment horizontal="right"/>
    </xf>
    <xf numFmtId="0" fontId="30" fillId="0" borderId="0" xfId="0" applyFont="1" applyAlignment="1">
      <alignment vertical="center"/>
    </xf>
    <xf numFmtId="0" fontId="30" fillId="0" borderId="0" xfId="0" applyFont="1" applyAlignment="1">
      <alignment horizontal="left" vertical="center"/>
    </xf>
    <xf numFmtId="0" fontId="48" fillId="0" borderId="0" xfId="0" applyFont="1" applyAlignment="1">
      <alignment vertical="center" wrapText="1"/>
    </xf>
    <xf numFmtId="0" fontId="55" fillId="0" borderId="0" xfId="0" applyFont="1" applyAlignment="1">
      <alignment vertical="center" wrapText="1"/>
    </xf>
    <xf numFmtId="0" fontId="30" fillId="3" borderId="0" xfId="0" applyFont="1" applyFill="1" applyAlignment="1">
      <alignment vertical="center"/>
    </xf>
    <xf numFmtId="49" fontId="38" fillId="3" borderId="0" xfId="0" applyNumberFormat="1" applyFont="1" applyFill="1" applyAlignment="1" applyProtection="1">
      <alignment horizontal="left" vertical="center"/>
      <protection locked="0"/>
    </xf>
    <xf numFmtId="0" fontId="29" fillId="3" borderId="0" xfId="0" applyFont="1" applyFill="1" applyAlignment="1">
      <alignment vertical="center"/>
    </xf>
    <xf numFmtId="0" fontId="56" fillId="0" borderId="98" xfId="0" applyFont="1" applyBorder="1" applyAlignment="1">
      <alignment horizontal="left" vertical="center"/>
    </xf>
    <xf numFmtId="0" fontId="30" fillId="0" borderId="98" xfId="0" applyFont="1" applyBorder="1" applyAlignment="1">
      <alignment horizontal="left" vertical="center"/>
    </xf>
    <xf numFmtId="0" fontId="56" fillId="0" borderId="0" xfId="0" applyFont="1" applyAlignment="1">
      <alignment horizontal="left" vertical="center"/>
    </xf>
    <xf numFmtId="0" fontId="29" fillId="0" borderId="0" xfId="0" applyFont="1" applyAlignment="1" applyProtection="1">
      <alignment horizontal="center" vertical="center"/>
      <protection locked="0"/>
    </xf>
    <xf numFmtId="0" fontId="44" fillId="0" borderId="0" xfId="0" applyFont="1" applyAlignment="1">
      <alignment wrapText="1"/>
    </xf>
    <xf numFmtId="0" fontId="58" fillId="3" borderId="56" xfId="0" applyFont="1" applyFill="1" applyBorder="1" applyAlignment="1">
      <alignment vertical="center"/>
    </xf>
    <xf numFmtId="0" fontId="31" fillId="0" borderId="0" xfId="0" applyFont="1" applyAlignment="1">
      <alignment vertical="center"/>
    </xf>
    <xf numFmtId="0" fontId="58" fillId="0" borderId="56" xfId="0" applyFont="1" applyBorder="1" applyAlignment="1">
      <alignment vertical="center"/>
    </xf>
    <xf numFmtId="0" fontId="58" fillId="3" borderId="56" xfId="0" applyFont="1" applyFill="1" applyBorder="1" applyAlignment="1">
      <alignment vertical="center" wrapText="1"/>
    </xf>
    <xf numFmtId="0" fontId="63" fillId="3" borderId="56" xfId="0" applyFont="1" applyFill="1" applyBorder="1" applyAlignment="1">
      <alignment vertical="center" wrapText="1"/>
    </xf>
    <xf numFmtId="0" fontId="58" fillId="0" borderId="56" xfId="0" applyFont="1" applyBorder="1" applyAlignment="1">
      <alignment vertical="center" wrapText="1"/>
    </xf>
    <xf numFmtId="0" fontId="35" fillId="3" borderId="56" xfId="0" applyFont="1" applyFill="1" applyBorder="1" applyAlignment="1">
      <alignment vertical="center"/>
    </xf>
    <xf numFmtId="0" fontId="35" fillId="0" borderId="0" xfId="0" applyFont="1" applyAlignment="1">
      <alignment vertical="center"/>
    </xf>
    <xf numFmtId="0" fontId="29" fillId="0" borderId="57" xfId="0" applyFont="1" applyBorder="1" applyAlignment="1">
      <alignment vertical="center"/>
    </xf>
    <xf numFmtId="0" fontId="58" fillId="3" borderId="55" xfId="0" applyFont="1" applyFill="1" applyBorder="1" applyAlignment="1">
      <alignment vertical="center"/>
    </xf>
    <xf numFmtId="0" fontId="38" fillId="0" borderId="0" xfId="0" applyFont="1" applyAlignment="1">
      <alignment vertical="center"/>
    </xf>
    <xf numFmtId="0" fontId="38" fillId="0" borderId="0" xfId="0" applyFont="1" applyAlignment="1">
      <alignment vertical="center" wrapText="1"/>
    </xf>
    <xf numFmtId="0" fontId="58" fillId="3" borderId="0" xfId="0" applyFont="1" applyFill="1" applyAlignment="1">
      <alignment vertical="center"/>
    </xf>
    <xf numFmtId="49" fontId="47" fillId="0" borderId="0" xfId="0" applyNumberFormat="1" applyFont="1" applyAlignment="1">
      <alignment horizontal="center" vertical="center"/>
    </xf>
    <xf numFmtId="0" fontId="47" fillId="0" borderId="0" xfId="0" applyFont="1" applyAlignment="1">
      <alignment horizontal="center" vertical="center"/>
    </xf>
    <xf numFmtId="0" fontId="44" fillId="0" borderId="0" xfId="0" applyFont="1" applyAlignment="1">
      <alignment horizontal="left" vertical="center" wrapText="1"/>
    </xf>
    <xf numFmtId="14" fontId="32" fillId="0" borderId="0" xfId="0" applyNumberFormat="1" applyFont="1" applyAlignment="1">
      <alignment horizontal="center" vertical="center"/>
    </xf>
    <xf numFmtId="0" fontId="31" fillId="0" borderId="0" xfId="0" applyFont="1" applyAlignment="1">
      <alignment vertical="center" wrapText="1"/>
    </xf>
    <xf numFmtId="0" fontId="53" fillId="0" borderId="0" xfId="0" applyFont="1" applyAlignment="1">
      <alignment horizontal="left" vertical="center"/>
    </xf>
    <xf numFmtId="0" fontId="29" fillId="0" borderId="0" xfId="0" applyFont="1" applyAlignment="1">
      <alignment vertical="center"/>
      <extLst>
        <ext xmlns:xfpb="http://schemas.microsoft.com/office/spreadsheetml/2022/featurepropertybag" uri="{C7286773-470A-42A8-94C5-96B5CB345126}">
          <xfpb:xfComplement i="0"/>
        </ext>
      </extLst>
    </xf>
    <xf numFmtId="0" fontId="29" fillId="0" borderId="0" xfId="0" applyFont="1"/>
    <xf numFmtId="49" fontId="29" fillId="0" borderId="0" xfId="0" applyNumberFormat="1" applyFont="1" applyAlignment="1">
      <alignment vertical="center"/>
    </xf>
    <xf numFmtId="0" fontId="31" fillId="0" borderId="0" xfId="0" applyFont="1" applyAlignment="1">
      <alignment horizontal="left" vertical="center"/>
    </xf>
    <xf numFmtId="0" fontId="48" fillId="0" borderId="0" xfId="0" applyFont="1" applyAlignment="1">
      <alignment horizontal="justify" vertical="center" wrapText="1"/>
    </xf>
    <xf numFmtId="0" fontId="48" fillId="0" borderId="101" xfId="0" applyFont="1" applyBorder="1" applyAlignment="1">
      <alignment horizontal="left" vertical="center" wrapText="1"/>
    </xf>
    <xf numFmtId="0" fontId="48" fillId="0" borderId="101" xfId="0" applyFont="1" applyBorder="1" applyAlignment="1">
      <alignment horizontal="right" vertical="center"/>
    </xf>
    <xf numFmtId="0" fontId="34" fillId="0" borderId="0" xfId="0" applyFont="1" applyAlignment="1">
      <alignment vertical="center"/>
    </xf>
    <xf numFmtId="49" fontId="29" fillId="0" borderId="0" xfId="0" applyNumberFormat="1" applyFont="1" applyAlignment="1">
      <alignment horizontal="justify" vertical="center" wrapText="1"/>
    </xf>
    <xf numFmtId="0" fontId="29" fillId="0" borderId="0" xfId="0" applyFont="1" applyAlignment="1">
      <alignment horizontal="right" vertical="center" wrapText="1"/>
    </xf>
    <xf numFmtId="49" fontId="29" fillId="0" borderId="0" xfId="0" applyNumberFormat="1" applyFont="1" applyAlignment="1">
      <alignment horizontal="center" vertical="center"/>
    </xf>
    <xf numFmtId="0" fontId="29" fillId="0" borderId="74" xfId="0" applyFont="1" applyBorder="1" applyAlignment="1">
      <alignment horizontal="left" vertical="center"/>
    </xf>
    <xf numFmtId="0" fontId="29" fillId="0" borderId="75" xfId="0" applyFont="1" applyBorder="1" applyAlignment="1">
      <alignment horizontal="left" vertical="center"/>
    </xf>
    <xf numFmtId="14" fontId="29" fillId="0" borderId="75" xfId="0" applyNumberFormat="1" applyFont="1" applyBorder="1" applyAlignment="1">
      <alignment vertical="center"/>
    </xf>
    <xf numFmtId="0" fontId="67" fillId="0" borderId="0" xfId="0" applyFont="1" applyAlignment="1">
      <alignment vertical="center"/>
    </xf>
    <xf numFmtId="0" fontId="67" fillId="0" borderId="0" xfId="0" applyFont="1" applyAlignment="1">
      <alignment horizontal="left"/>
    </xf>
    <xf numFmtId="0" fontId="67" fillId="0" borderId="0" xfId="0" applyFont="1" applyAlignment="1">
      <alignment horizontal="right"/>
    </xf>
    <xf numFmtId="0" fontId="67" fillId="0" borderId="0" xfId="0" applyFont="1"/>
    <xf numFmtId="0" fontId="67" fillId="0" borderId="0" xfId="12" applyFont="1" applyAlignment="1">
      <alignment vertical="center"/>
    </xf>
    <xf numFmtId="0" fontId="67" fillId="0" borderId="0" xfId="3" applyFont="1" applyAlignment="1">
      <alignment horizontal="left" vertical="center"/>
    </xf>
    <xf numFmtId="0" fontId="72" fillId="0" borderId="0" xfId="0" applyFont="1" applyAlignment="1">
      <alignment vertical="center"/>
    </xf>
    <xf numFmtId="0" fontId="72" fillId="0" borderId="0" xfId="12" applyFont="1" applyAlignment="1">
      <alignment vertical="center" wrapText="1"/>
    </xf>
    <xf numFmtId="0" fontId="73" fillId="0" borderId="83" xfId="0" applyFont="1" applyBorder="1" applyAlignment="1">
      <alignment vertical="center"/>
    </xf>
    <xf numFmtId="0" fontId="73" fillId="0" borderId="84" xfId="0" applyFont="1" applyBorder="1" applyAlignment="1">
      <alignment vertical="center"/>
    </xf>
    <xf numFmtId="0" fontId="71" fillId="12" borderId="78" xfId="0" applyFont="1" applyFill="1" applyBorder="1" applyAlignment="1">
      <alignment horizontal="center" vertical="center"/>
    </xf>
    <xf numFmtId="0" fontId="67" fillId="0" borderId="83" xfId="0" applyFont="1" applyBorder="1" applyAlignment="1">
      <alignment vertical="center"/>
    </xf>
    <xf numFmtId="0" fontId="67" fillId="0" borderId="84" xfId="0" applyFont="1" applyBorder="1" applyAlignment="1">
      <alignment vertical="center"/>
    </xf>
    <xf numFmtId="0" fontId="67" fillId="0" borderId="85" xfId="0" applyFont="1" applyBorder="1" applyAlignment="1">
      <alignment vertical="center"/>
    </xf>
    <xf numFmtId="0" fontId="67" fillId="0" borderId="84" xfId="0" applyFont="1" applyBorder="1" applyAlignment="1">
      <alignment horizontal="right" vertical="center"/>
    </xf>
    <xf numFmtId="0" fontId="72" fillId="0" borderId="83" xfId="13" applyFont="1" applyBorder="1" applyAlignment="1">
      <alignment horizontal="left" vertical="center" wrapText="1"/>
    </xf>
    <xf numFmtId="0" fontId="72" fillId="0" borderId="84" xfId="10" applyFont="1" applyBorder="1" applyAlignment="1">
      <alignment horizontal="right" vertical="center" wrapText="1"/>
    </xf>
    <xf numFmtId="0" fontId="72" fillId="0" borderId="85" xfId="10" applyFont="1" applyBorder="1" applyAlignment="1">
      <alignment horizontal="right" vertical="center" wrapText="1"/>
    </xf>
    <xf numFmtId="2" fontId="67" fillId="0" borderId="0" xfId="0" applyNumberFormat="1" applyFont="1"/>
    <xf numFmtId="0" fontId="67" fillId="14" borderId="49" xfId="0" applyFont="1" applyFill="1" applyBorder="1" applyAlignment="1">
      <alignment vertical="center" wrapText="1"/>
    </xf>
    <xf numFmtId="0" fontId="67" fillId="0" borderId="83" xfId="12" applyFont="1" applyBorder="1" applyAlignment="1">
      <alignment vertical="center"/>
    </xf>
    <xf numFmtId="0" fontId="67" fillId="0" borderId="84" xfId="12" applyFont="1" applyBorder="1" applyAlignment="1">
      <alignment vertical="center"/>
    </xf>
    <xf numFmtId="0" fontId="67" fillId="0" borderId="85" xfId="12" applyFont="1" applyBorder="1" applyAlignment="1">
      <alignment vertical="center"/>
    </xf>
    <xf numFmtId="0" fontId="67" fillId="16" borderId="61" xfId="12" applyFont="1" applyFill="1" applyBorder="1" applyAlignment="1">
      <alignment horizontal="center" vertical="center"/>
    </xf>
    <xf numFmtId="0" fontId="67" fillId="15" borderId="85" xfId="12" applyFont="1" applyFill="1" applyBorder="1" applyAlignment="1">
      <alignment horizontal="center" vertical="center"/>
    </xf>
    <xf numFmtId="0" fontId="73" fillId="0" borderId="76" xfId="0" applyFont="1" applyBorder="1" applyAlignment="1">
      <alignment vertical="center"/>
    </xf>
    <xf numFmtId="0" fontId="73" fillId="0" borderId="77" xfId="0" applyFont="1" applyBorder="1" applyAlignment="1">
      <alignment vertical="center"/>
    </xf>
    <xf numFmtId="17" fontId="73" fillId="0" borderId="77" xfId="0" applyNumberFormat="1" applyFont="1" applyBorder="1" applyAlignment="1">
      <alignment vertical="center"/>
    </xf>
    <xf numFmtId="0" fontId="67" fillId="0" borderId="76" xfId="0" applyFont="1" applyBorder="1" applyAlignment="1">
      <alignment vertical="center"/>
    </xf>
    <xf numFmtId="0" fontId="67" fillId="0" borderId="77" xfId="0" applyFont="1" applyBorder="1" applyAlignment="1">
      <alignment vertical="center"/>
    </xf>
    <xf numFmtId="0" fontId="67" fillId="0" borderId="78" xfId="0" applyFont="1" applyBorder="1" applyAlignment="1">
      <alignment vertical="center"/>
    </xf>
    <xf numFmtId="0" fontId="67" fillId="0" borderId="77" xfId="0" applyFont="1" applyBorder="1" applyAlignment="1">
      <alignment horizontal="right" vertical="center"/>
    </xf>
    <xf numFmtId="0" fontId="67" fillId="0" borderId="76" xfId="13" applyFont="1" applyBorder="1" applyAlignment="1">
      <alignment horizontal="left" vertical="center" wrapText="1"/>
    </xf>
    <xf numFmtId="0" fontId="72" fillId="0" borderId="77" xfId="0" applyFont="1" applyBorder="1" applyAlignment="1">
      <alignment horizontal="right" vertical="center"/>
    </xf>
    <xf numFmtId="0" fontId="72" fillId="0" borderId="78" xfId="0" applyFont="1" applyBorder="1" applyAlignment="1">
      <alignment horizontal="right" vertical="center"/>
    </xf>
    <xf numFmtId="0" fontId="67" fillId="8" borderId="49" xfId="0" applyFont="1" applyFill="1" applyBorder="1" applyAlignment="1">
      <alignment vertical="center" wrapText="1"/>
    </xf>
    <xf numFmtId="0" fontId="67" fillId="0" borderId="76" xfId="12" applyFont="1" applyBorder="1" applyAlignment="1">
      <alignment vertical="center"/>
    </xf>
    <xf numFmtId="0" fontId="67" fillId="0" borderId="77" xfId="12" applyFont="1" applyBorder="1" applyAlignment="1">
      <alignment vertical="center"/>
    </xf>
    <xf numFmtId="0" fontId="67" fillId="0" borderId="78" xfId="12" applyFont="1" applyBorder="1" applyAlignment="1">
      <alignment vertical="center"/>
    </xf>
    <xf numFmtId="0" fontId="67" fillId="15" borderId="63" xfId="12" applyFont="1" applyFill="1" applyBorder="1" applyAlignment="1">
      <alignment horizontal="center" vertical="center"/>
    </xf>
    <xf numFmtId="0" fontId="67" fillId="15" borderId="36" xfId="12" applyFont="1" applyFill="1" applyBorder="1" applyAlignment="1">
      <alignment horizontal="center" vertical="center"/>
    </xf>
    <xf numFmtId="0" fontId="67" fillId="0" borderId="49" xfId="0" applyFont="1" applyBorder="1" applyAlignment="1">
      <alignment vertical="center" wrapText="1"/>
    </xf>
    <xf numFmtId="0" fontId="67" fillId="0" borderId="35" xfId="12" applyFont="1" applyBorder="1" applyAlignment="1">
      <alignment vertical="center"/>
    </xf>
    <xf numFmtId="0" fontId="67" fillId="0" borderId="40" xfId="12" applyFont="1" applyBorder="1" applyAlignment="1">
      <alignment vertical="center"/>
    </xf>
    <xf numFmtId="0" fontId="67" fillId="0" borderId="36" xfId="12" applyFont="1" applyBorder="1" applyAlignment="1">
      <alignment vertical="center"/>
    </xf>
    <xf numFmtId="0" fontId="67" fillId="0" borderId="42" xfId="0" applyFont="1" applyBorder="1" applyAlignment="1">
      <alignment vertical="center"/>
    </xf>
    <xf numFmtId="0" fontId="73" fillId="0" borderId="43" xfId="0" applyFont="1" applyBorder="1" applyAlignment="1">
      <alignment vertical="center"/>
    </xf>
    <xf numFmtId="17" fontId="73" fillId="0" borderId="43" xfId="0" applyNumberFormat="1" applyFont="1" applyBorder="1" applyAlignment="1">
      <alignment vertical="center"/>
    </xf>
    <xf numFmtId="0" fontId="67" fillId="0" borderId="76" xfId="10" applyFont="1" applyBorder="1" applyAlignment="1">
      <alignment horizontal="left" vertical="center" wrapText="1"/>
    </xf>
    <xf numFmtId="0" fontId="67" fillId="0" borderId="36" xfId="0" applyFont="1" applyBorder="1" applyAlignment="1">
      <alignment vertical="center"/>
    </xf>
    <xf numFmtId="0" fontId="73" fillId="0" borderId="41" xfId="0" applyFont="1" applyBorder="1" applyAlignment="1">
      <alignment vertical="center"/>
    </xf>
    <xf numFmtId="0" fontId="67" fillId="0" borderId="35" xfId="0" applyFont="1" applyBorder="1" applyAlignment="1">
      <alignment vertical="center"/>
    </xf>
    <xf numFmtId="0" fontId="67" fillId="0" borderId="40" xfId="0" applyFont="1" applyBorder="1" applyAlignment="1">
      <alignment vertical="center"/>
    </xf>
    <xf numFmtId="0" fontId="73" fillId="0" borderId="35" xfId="0" applyFont="1" applyBorder="1" applyAlignment="1">
      <alignment vertical="center"/>
    </xf>
    <xf numFmtId="0" fontId="71" fillId="12" borderId="36" xfId="0" applyFont="1" applyFill="1" applyBorder="1" applyAlignment="1">
      <alignment horizontal="center" vertical="center"/>
    </xf>
    <xf numFmtId="0" fontId="67" fillId="17" borderId="84" xfId="12" applyFont="1" applyFill="1" applyBorder="1" applyAlignment="1">
      <alignment horizontal="center" vertical="center"/>
    </xf>
    <xf numFmtId="0" fontId="67" fillId="11" borderId="84" xfId="12" applyFont="1" applyFill="1" applyBorder="1" applyAlignment="1">
      <alignment horizontal="center" vertical="center"/>
    </xf>
    <xf numFmtId="0" fontId="72" fillId="6" borderId="85" xfId="12" applyFont="1" applyFill="1" applyBorder="1" applyAlignment="1">
      <alignment horizontal="center" vertical="center"/>
    </xf>
    <xf numFmtId="0" fontId="67" fillId="17" borderId="77" xfId="12" applyFont="1" applyFill="1" applyBorder="1" applyAlignment="1">
      <alignment horizontal="center" vertical="center"/>
    </xf>
    <xf numFmtId="0" fontId="67" fillId="11" borderId="77" xfId="12" applyFont="1" applyFill="1" applyBorder="1" applyAlignment="1">
      <alignment horizontal="center" vertical="center"/>
    </xf>
    <xf numFmtId="0" fontId="72" fillId="2" borderId="78" xfId="12" applyFont="1" applyFill="1" applyBorder="1" applyAlignment="1">
      <alignment horizontal="center" vertical="center"/>
    </xf>
    <xf numFmtId="0" fontId="72" fillId="5" borderId="78" xfId="12" applyFont="1" applyFill="1" applyBorder="1" applyAlignment="1">
      <alignment horizontal="center" vertical="center"/>
    </xf>
    <xf numFmtId="0" fontId="73" fillId="19" borderId="22" xfId="0" applyFont="1" applyFill="1" applyBorder="1" applyAlignment="1">
      <alignment vertical="center"/>
    </xf>
    <xf numFmtId="0" fontId="73" fillId="19" borderId="19" xfId="0" applyFont="1" applyFill="1" applyBorder="1" applyAlignment="1">
      <alignment vertical="center"/>
    </xf>
    <xf numFmtId="3" fontId="67" fillId="19" borderId="19" xfId="0" applyNumberFormat="1" applyFont="1" applyFill="1" applyBorder="1" applyAlignment="1">
      <alignment vertical="center"/>
    </xf>
    <xf numFmtId="3" fontId="73" fillId="19" borderId="19" xfId="0" applyNumberFormat="1" applyFont="1" applyFill="1" applyBorder="1" applyAlignment="1">
      <alignment vertical="center"/>
    </xf>
    <xf numFmtId="0" fontId="71" fillId="19" borderId="23" xfId="0" applyFont="1" applyFill="1" applyBorder="1" applyAlignment="1">
      <alignment vertical="center"/>
    </xf>
    <xf numFmtId="0" fontId="67" fillId="0" borderId="41" xfId="0" applyFont="1" applyBorder="1" applyAlignment="1">
      <alignment vertical="center"/>
    </xf>
    <xf numFmtId="0" fontId="67" fillId="0" borderId="117" xfId="0" applyFont="1" applyBorder="1" applyAlignment="1">
      <alignment vertical="center"/>
    </xf>
    <xf numFmtId="0" fontId="67" fillId="0" borderId="106" xfId="0" applyFont="1" applyBorder="1" applyAlignment="1">
      <alignment vertical="center"/>
    </xf>
    <xf numFmtId="0" fontId="67" fillId="0" borderId="117" xfId="0" applyFont="1" applyBorder="1" applyAlignment="1">
      <alignment horizontal="right" vertical="center"/>
    </xf>
    <xf numFmtId="0" fontId="67" fillId="17" borderId="40" xfId="12" applyFont="1" applyFill="1" applyBorder="1" applyAlignment="1">
      <alignment horizontal="center" vertical="center"/>
    </xf>
    <xf numFmtId="0" fontId="67" fillId="11" borderId="40" xfId="12" applyFont="1" applyFill="1" applyBorder="1" applyAlignment="1">
      <alignment horizontal="center" vertical="center"/>
    </xf>
    <xf numFmtId="0" fontId="72" fillId="7" borderId="36" xfId="12" applyFont="1" applyFill="1" applyBorder="1" applyAlignment="1">
      <alignment horizontal="center" vertical="center"/>
    </xf>
    <xf numFmtId="0" fontId="73" fillId="19" borderId="24" xfId="0" applyFont="1" applyFill="1" applyBorder="1" applyAlignment="1">
      <alignment vertical="center"/>
    </xf>
    <xf numFmtId="0" fontId="73" fillId="19" borderId="20" xfId="0" applyFont="1" applyFill="1" applyBorder="1" applyAlignment="1">
      <alignment vertical="center"/>
    </xf>
    <xf numFmtId="0" fontId="67" fillId="19" borderId="20" xfId="0" applyFont="1" applyFill="1" applyBorder="1" applyAlignment="1">
      <alignment vertical="center"/>
    </xf>
    <xf numFmtId="3" fontId="73" fillId="19" borderId="20" xfId="0" applyNumberFormat="1" applyFont="1" applyFill="1" applyBorder="1" applyAlignment="1">
      <alignment vertical="center"/>
    </xf>
    <xf numFmtId="0" fontId="71" fillId="19" borderId="25" xfId="0" applyFont="1" applyFill="1" applyBorder="1" applyAlignment="1">
      <alignment vertical="center"/>
    </xf>
    <xf numFmtId="0" fontId="72" fillId="15" borderId="24" xfId="0" applyFont="1" applyFill="1" applyBorder="1" applyAlignment="1">
      <alignment vertical="center"/>
    </xf>
    <xf numFmtId="0" fontId="72" fillId="15" borderId="20" xfId="0" applyFont="1" applyFill="1" applyBorder="1" applyAlignment="1">
      <alignment vertical="center"/>
    </xf>
    <xf numFmtId="3" fontId="72" fillId="15" borderId="20" xfId="0" applyNumberFormat="1" applyFont="1" applyFill="1" applyBorder="1" applyAlignment="1">
      <alignment vertical="center"/>
    </xf>
    <xf numFmtId="0" fontId="72" fillId="15" borderId="25" xfId="0" applyFont="1" applyFill="1" applyBorder="1" applyAlignment="1">
      <alignment vertical="center"/>
    </xf>
    <xf numFmtId="0" fontId="72" fillId="18" borderId="24" xfId="0" applyFont="1" applyFill="1" applyBorder="1" applyAlignment="1">
      <alignment vertical="center"/>
    </xf>
    <xf numFmtId="0" fontId="72" fillId="18" borderId="20" xfId="0" applyFont="1" applyFill="1" applyBorder="1" applyAlignment="1">
      <alignment vertical="center"/>
    </xf>
    <xf numFmtId="3" fontId="72" fillId="18" borderId="20" xfId="0" applyNumberFormat="1" applyFont="1" applyFill="1" applyBorder="1" applyAlignment="1">
      <alignment vertical="center"/>
    </xf>
    <xf numFmtId="0" fontId="72" fillId="18" borderId="25" xfId="0" applyFont="1" applyFill="1" applyBorder="1" applyAlignment="1">
      <alignment vertical="center" wrapText="1"/>
    </xf>
    <xf numFmtId="0" fontId="72" fillId="16" borderId="26" xfId="0" applyFont="1" applyFill="1" applyBorder="1" applyAlignment="1">
      <alignment vertical="center"/>
    </xf>
    <xf numFmtId="0" fontId="72" fillId="16" borderId="21" xfId="0" applyFont="1" applyFill="1" applyBorder="1" applyAlignment="1">
      <alignment vertical="center"/>
    </xf>
    <xf numFmtId="3" fontId="72" fillId="16" borderId="21" xfId="0" applyNumberFormat="1" applyFont="1" applyFill="1" applyBorder="1" applyAlignment="1">
      <alignment vertical="center"/>
    </xf>
    <xf numFmtId="0" fontId="72" fillId="16" borderId="27" xfId="0" applyFont="1" applyFill="1" applyBorder="1" applyAlignment="1">
      <alignment vertical="center" wrapText="1"/>
    </xf>
    <xf numFmtId="0" fontId="67" fillId="0" borderId="43" xfId="0" applyFont="1" applyBorder="1" applyAlignment="1">
      <alignment vertical="center"/>
    </xf>
    <xf numFmtId="0" fontId="67" fillId="0" borderId="109" xfId="0" applyFont="1" applyBorder="1" applyAlignment="1">
      <alignment vertical="center"/>
    </xf>
    <xf numFmtId="0" fontId="67" fillId="0" borderId="43" xfId="0" applyFont="1" applyBorder="1" applyAlignment="1">
      <alignment horizontal="right" vertical="center"/>
    </xf>
    <xf numFmtId="0" fontId="67" fillId="4" borderId="99" xfId="0" applyFont="1" applyFill="1" applyBorder="1" applyAlignment="1">
      <alignment vertical="center"/>
    </xf>
    <xf numFmtId="0" fontId="67" fillId="4" borderId="135" xfId="0" applyFont="1" applyFill="1" applyBorder="1" applyAlignment="1">
      <alignment vertical="center"/>
    </xf>
    <xf numFmtId="0" fontId="67" fillId="4" borderId="135" xfId="0" applyFont="1" applyFill="1" applyBorder="1" applyAlignment="1">
      <alignment horizontal="right" vertical="center"/>
    </xf>
    <xf numFmtId="0" fontId="67" fillId="4" borderId="100" xfId="0" applyFont="1" applyFill="1" applyBorder="1" applyAlignment="1">
      <alignment vertical="center"/>
    </xf>
    <xf numFmtId="0" fontId="67" fillId="4" borderId="83" xfId="0" applyFont="1" applyFill="1" applyBorder="1" applyAlignment="1">
      <alignment vertical="center"/>
    </xf>
    <xf numFmtId="0" fontId="67" fillId="4" borderId="84" xfId="0" applyFont="1" applyFill="1" applyBorder="1" applyAlignment="1">
      <alignment vertical="center"/>
    </xf>
    <xf numFmtId="0" fontId="67" fillId="4" borderId="84" xfId="0" applyFont="1" applyFill="1" applyBorder="1" applyAlignment="1">
      <alignment horizontal="right" vertical="center"/>
    </xf>
    <xf numFmtId="0" fontId="67" fillId="4" borderId="85" xfId="0" applyFont="1" applyFill="1" applyBorder="1" applyAlignment="1">
      <alignment vertical="center"/>
    </xf>
    <xf numFmtId="0" fontId="67" fillId="4" borderId="76" xfId="0" applyFont="1" applyFill="1" applyBorder="1" applyAlignment="1">
      <alignment vertical="center"/>
    </xf>
    <xf numFmtId="0" fontId="67" fillId="4" borderId="77" xfId="0" applyFont="1" applyFill="1" applyBorder="1" applyAlignment="1">
      <alignment vertical="center"/>
    </xf>
    <xf numFmtId="0" fontId="67" fillId="4" borderId="77" xfId="0" applyFont="1" applyFill="1" applyBorder="1" applyAlignment="1">
      <alignment horizontal="right" vertical="center"/>
    </xf>
    <xf numFmtId="0" fontId="67" fillId="4" borderId="78" xfId="0" applyFont="1" applyFill="1" applyBorder="1" applyAlignment="1">
      <alignment vertical="center"/>
    </xf>
    <xf numFmtId="0" fontId="67" fillId="4" borderId="35" xfId="0" applyFont="1" applyFill="1" applyBorder="1" applyAlignment="1">
      <alignment vertical="center"/>
    </xf>
    <xf numFmtId="0" fontId="67" fillId="4" borderId="40" xfId="0" applyFont="1" applyFill="1" applyBorder="1" applyAlignment="1">
      <alignment vertical="center"/>
    </xf>
    <xf numFmtId="0" fontId="67" fillId="4" borderId="40" xfId="0" applyFont="1" applyFill="1" applyBorder="1" applyAlignment="1">
      <alignment horizontal="right" vertical="center"/>
    </xf>
    <xf numFmtId="0" fontId="67" fillId="4" borderId="36" xfId="0" applyFont="1" applyFill="1" applyBorder="1" applyAlignment="1">
      <alignment vertical="center"/>
    </xf>
    <xf numFmtId="0" fontId="67" fillId="0" borderId="76" xfId="0" applyFont="1" applyBorder="1" applyAlignment="1">
      <alignment horizontal="left" vertical="center"/>
    </xf>
    <xf numFmtId="0" fontId="72" fillId="0" borderId="76" xfId="13" applyFont="1" applyBorder="1" applyAlignment="1">
      <alignment horizontal="left" vertical="center" wrapText="1"/>
    </xf>
    <xf numFmtId="0" fontId="67" fillId="0" borderId="80" xfId="10" applyFont="1" applyBorder="1" applyAlignment="1">
      <alignment horizontal="left" vertical="center" wrapText="1"/>
    </xf>
    <xf numFmtId="0" fontId="72" fillId="0" borderId="81" xfId="0" applyFont="1" applyBorder="1" applyAlignment="1">
      <alignment horizontal="right" vertical="center"/>
    </xf>
    <xf numFmtId="0" fontId="72" fillId="0" borderId="82" xfId="0" applyFont="1" applyBorder="1" applyAlignment="1">
      <alignment horizontal="right" vertical="center"/>
    </xf>
    <xf numFmtId="0" fontId="67" fillId="0" borderId="0" xfId="0" applyFont="1" applyAlignment="1">
      <alignment horizontal="left" vertical="center"/>
    </xf>
    <xf numFmtId="0" fontId="29" fillId="20" borderId="0" xfId="8" applyFont="1" applyFill="1" applyAlignment="1">
      <alignment vertical="center"/>
    </xf>
    <xf numFmtId="0" fontId="29" fillId="20" borderId="0" xfId="0" applyFont="1" applyFill="1" applyAlignment="1">
      <alignment vertical="center"/>
    </xf>
    <xf numFmtId="0" fontId="32" fillId="20" borderId="0" xfId="8" applyFont="1" applyFill="1" applyAlignment="1">
      <alignment vertical="center"/>
    </xf>
    <xf numFmtId="0" fontId="30" fillId="21" borderId="33" xfId="0" applyFont="1" applyFill="1" applyBorder="1" applyAlignment="1">
      <alignment vertical="center"/>
    </xf>
    <xf numFmtId="0" fontId="30" fillId="21" borderId="76" xfId="0" applyFont="1" applyFill="1" applyBorder="1" applyAlignment="1">
      <alignment vertical="center"/>
    </xf>
    <xf numFmtId="0" fontId="30" fillId="21" borderId="80" xfId="0" applyFont="1" applyFill="1" applyBorder="1" applyAlignment="1">
      <alignment vertical="center" wrapText="1"/>
    </xf>
    <xf numFmtId="49" fontId="54" fillId="22" borderId="34" xfId="0" applyNumberFormat="1" applyFont="1" applyFill="1" applyBorder="1" applyAlignment="1" applyProtection="1">
      <alignment horizontal="left" vertical="center"/>
      <protection locked="0"/>
    </xf>
    <xf numFmtId="1" fontId="38" fillId="22" borderId="78" xfId="0" applyNumberFormat="1" applyFont="1" applyFill="1" applyBorder="1" applyAlignment="1" applyProtection="1">
      <alignment horizontal="left" vertical="center"/>
      <protection locked="0"/>
    </xf>
    <xf numFmtId="49" fontId="38" fillId="22" borderId="82" xfId="0" applyNumberFormat="1" applyFont="1" applyFill="1" applyBorder="1" applyAlignment="1" applyProtection="1">
      <alignment horizontal="left" vertical="center"/>
      <protection locked="0"/>
    </xf>
    <xf numFmtId="0" fontId="30" fillId="21" borderId="80" xfId="0" applyFont="1" applyFill="1" applyBorder="1" applyAlignment="1">
      <alignment vertical="center"/>
    </xf>
    <xf numFmtId="0" fontId="30" fillId="21" borderId="110" xfId="0" applyFont="1" applyFill="1" applyBorder="1" applyAlignment="1">
      <alignment vertical="center"/>
    </xf>
    <xf numFmtId="0" fontId="30" fillId="21" borderId="41" xfId="0" applyFont="1" applyFill="1" applyBorder="1" applyAlignment="1">
      <alignment vertical="center"/>
    </xf>
    <xf numFmtId="49" fontId="38" fillId="22" borderId="34" xfId="0" applyNumberFormat="1" applyFont="1" applyFill="1" applyBorder="1" applyAlignment="1" applyProtection="1">
      <alignment horizontal="left" vertical="center"/>
      <protection locked="0"/>
    </xf>
    <xf numFmtId="49" fontId="38" fillId="22" borderId="78" xfId="0" applyNumberFormat="1" applyFont="1" applyFill="1" applyBorder="1" applyAlignment="1" applyProtection="1">
      <alignment horizontal="left" vertical="center" wrapText="1"/>
      <protection locked="0"/>
    </xf>
    <xf numFmtId="0" fontId="38" fillId="22" borderId="111" xfId="0" applyFont="1" applyFill="1" applyBorder="1" applyAlignment="1" applyProtection="1">
      <alignment horizontal="left" vertical="center"/>
      <protection locked="0"/>
    </xf>
    <xf numFmtId="0" fontId="38" fillId="22" borderId="106" xfId="0" applyFont="1" applyFill="1" applyBorder="1" applyAlignment="1" applyProtection="1">
      <alignment horizontal="left" vertical="center"/>
      <protection locked="0"/>
    </xf>
    <xf numFmtId="49" fontId="38" fillId="22" borderId="78" xfId="0" applyNumberFormat="1" applyFont="1" applyFill="1" applyBorder="1" applyAlignment="1" applyProtection="1">
      <alignment horizontal="left" vertical="center"/>
      <protection locked="0"/>
    </xf>
    <xf numFmtId="0" fontId="30" fillId="21" borderId="104" xfId="0" applyFont="1" applyFill="1" applyBorder="1" applyAlignment="1" applyProtection="1">
      <alignment vertical="center"/>
      <protection locked="0"/>
      <extLst>
        <ext xmlns:xfpb="http://schemas.microsoft.com/office/spreadsheetml/2022/featurepropertybag" uri="{C7286773-470A-42A8-94C5-96B5CB345126}">
          <xfpb:xfComplement i="0"/>
        </ext>
      </extLst>
    </xf>
    <xf numFmtId="0" fontId="54" fillId="21" borderId="105" xfId="0" applyFont="1" applyFill="1" applyBorder="1" applyAlignment="1" applyProtection="1">
      <alignment horizontal="left" vertical="center" wrapText="1"/>
      <protection locked="0"/>
    </xf>
    <xf numFmtId="0" fontId="30" fillId="21" borderId="110" xfId="0" applyFont="1" applyFill="1" applyBorder="1" applyAlignment="1" applyProtection="1">
      <alignment vertical="center"/>
      <protection locked="0"/>
      <extLst>
        <ext xmlns:xfpb="http://schemas.microsoft.com/office/spreadsheetml/2022/featurepropertybag" uri="{C7286773-470A-42A8-94C5-96B5CB345126}">
          <xfpb:xfComplement i="0"/>
        </ext>
      </extLst>
    </xf>
    <xf numFmtId="0" fontId="54" fillId="21" borderId="111" xfId="0" applyFont="1" applyFill="1" applyBorder="1" applyAlignment="1" applyProtection="1">
      <alignment horizontal="left" vertical="center" wrapText="1"/>
      <protection locked="0"/>
    </xf>
    <xf numFmtId="0" fontId="30" fillId="21" borderId="53" xfId="0" applyFont="1" applyFill="1" applyBorder="1" applyAlignment="1">
      <alignment vertical="center"/>
    </xf>
    <xf numFmtId="49" fontId="38" fillId="22" borderId="54" xfId="0" applyNumberFormat="1" applyFont="1" applyFill="1" applyBorder="1" applyAlignment="1" applyProtection="1">
      <alignment horizontal="left" vertical="center"/>
      <protection locked="0"/>
    </xf>
    <xf numFmtId="49" fontId="38" fillId="22" borderId="111" xfId="0" applyNumberFormat="1" applyFont="1" applyFill="1" applyBorder="1" applyAlignment="1" applyProtection="1">
      <alignment horizontal="left" vertical="center"/>
      <protection locked="0"/>
    </xf>
    <xf numFmtId="0" fontId="30" fillId="21" borderId="112" xfId="0" applyFont="1" applyFill="1" applyBorder="1" applyAlignment="1">
      <alignment vertical="center"/>
    </xf>
    <xf numFmtId="49" fontId="38" fillId="22" borderId="113" xfId="0" applyNumberFormat="1" applyFont="1" applyFill="1" applyBorder="1" applyAlignment="1" applyProtection="1">
      <alignment horizontal="left" vertical="center" wrapText="1"/>
      <protection locked="0"/>
    </xf>
    <xf numFmtId="0" fontId="30" fillId="21" borderId="110" xfId="0" applyFont="1" applyFill="1" applyBorder="1" applyAlignment="1">
      <alignment horizontal="left" vertical="center" wrapText="1"/>
    </xf>
    <xf numFmtId="0" fontId="30" fillId="21" borderId="80" xfId="0" applyFont="1" applyFill="1" applyBorder="1" applyAlignment="1">
      <alignment horizontal="left" vertical="center" wrapText="1"/>
    </xf>
    <xf numFmtId="0" fontId="44" fillId="21" borderId="41" xfId="0" applyFont="1" applyFill="1" applyBorder="1" applyAlignment="1">
      <alignment vertical="center" wrapText="1"/>
    </xf>
    <xf numFmtId="0" fontId="44" fillId="21" borderId="145" xfId="0" applyFont="1" applyFill="1" applyBorder="1" applyAlignment="1">
      <alignment vertical="center" wrapText="1"/>
    </xf>
    <xf numFmtId="0" fontId="30" fillId="21" borderId="118" xfId="0" applyFont="1" applyFill="1" applyBorder="1" applyAlignment="1" applyProtection="1">
      <alignment horizontal="center" vertical="center" wrapText="1"/>
      <protection locked="0"/>
      <extLst>
        <ext xmlns:xfpb="http://schemas.microsoft.com/office/spreadsheetml/2022/featurepropertybag" uri="{C7286773-470A-42A8-94C5-96B5CB345126}">
          <xfpb:xfComplement i="0"/>
        </ext>
      </extLst>
    </xf>
    <xf numFmtId="49" fontId="54" fillId="21" borderId="119" xfId="0" applyNumberFormat="1" applyFont="1" applyFill="1" applyBorder="1" applyAlignment="1" applyProtection="1">
      <alignment horizontal="left" vertical="center"/>
      <protection locked="0"/>
    </xf>
    <xf numFmtId="0" fontId="44" fillId="21" borderId="53" xfId="0" applyFont="1" applyFill="1" applyBorder="1" applyAlignment="1">
      <alignment horizontal="left" vertical="center" wrapText="1"/>
    </xf>
    <xf numFmtId="0" fontId="44" fillId="21" borderId="80" xfId="0" applyFont="1" applyFill="1" applyBorder="1" applyAlignment="1">
      <alignment horizontal="left" vertical="center" wrapText="1"/>
    </xf>
    <xf numFmtId="1" fontId="38" fillId="22" borderId="54" xfId="0" applyNumberFormat="1" applyFont="1" applyFill="1" applyBorder="1" applyAlignment="1" applyProtection="1">
      <alignment horizontal="left" vertical="center"/>
      <protection locked="0"/>
    </xf>
    <xf numFmtId="49" fontId="38" fillId="22" borderId="109" xfId="0" applyNumberFormat="1" applyFont="1" applyFill="1" applyBorder="1" applyAlignment="1" applyProtection="1">
      <alignment horizontal="left" vertical="center" wrapText="1"/>
      <protection locked="0"/>
    </xf>
    <xf numFmtId="49" fontId="42" fillId="22" borderId="82" xfId="0" applyNumberFormat="1" applyFont="1" applyFill="1" applyBorder="1" applyAlignment="1" applyProtection="1">
      <alignment horizontal="left" vertical="center"/>
      <protection locked="0"/>
    </xf>
    <xf numFmtId="0" fontId="30" fillId="21" borderId="114" xfId="0" applyFont="1" applyFill="1" applyBorder="1" applyAlignment="1">
      <alignment vertical="center"/>
    </xf>
    <xf numFmtId="0" fontId="38" fillId="21" borderId="115" xfId="0" applyFont="1" applyFill="1" applyBorder="1" applyAlignment="1">
      <alignment horizontal="left" vertical="center"/>
    </xf>
    <xf numFmtId="0" fontId="54" fillId="21" borderId="44" xfId="0" applyFont="1" applyFill="1" applyBorder="1" applyAlignment="1">
      <alignment vertical="center"/>
    </xf>
    <xf numFmtId="0" fontId="81" fillId="19" borderId="46" xfId="7" applyFont="1" applyFill="1" applyBorder="1" applyAlignment="1" applyProtection="1">
      <alignment horizontal="center" vertical="center" wrapText="1"/>
      <protection locked="0"/>
    </xf>
    <xf numFmtId="0" fontId="29" fillId="22" borderId="54" xfId="0" applyFont="1" applyFill="1" applyBorder="1" applyAlignment="1" applyProtection="1">
      <alignment vertical="center"/>
      <protection locked="0"/>
    </xf>
    <xf numFmtId="0" fontId="29" fillId="22" borderId="78" xfId="0" applyFont="1" applyFill="1" applyBorder="1" applyAlignment="1" applyProtection="1">
      <alignment vertical="center"/>
      <protection locked="0"/>
    </xf>
    <xf numFmtId="0" fontId="29" fillId="22" borderId="95" xfId="0" applyFont="1" applyFill="1" applyBorder="1" applyAlignment="1" applyProtection="1">
      <alignment vertical="center"/>
      <protection locked="0"/>
    </xf>
    <xf numFmtId="0" fontId="29" fillId="22" borderId="100" xfId="0" applyFont="1" applyFill="1" applyBorder="1" applyAlignment="1" applyProtection="1">
      <alignment vertical="center"/>
      <protection locked="0"/>
    </xf>
    <xf numFmtId="0" fontId="38" fillId="22" borderId="95" xfId="0" applyFont="1" applyFill="1" applyBorder="1" applyAlignment="1" applyProtection="1">
      <alignment vertical="center"/>
      <protection locked="0"/>
    </xf>
    <xf numFmtId="0" fontId="29" fillId="22" borderId="141" xfId="0" applyFont="1" applyFill="1" applyBorder="1" applyAlignment="1" applyProtection="1">
      <alignment vertical="center"/>
      <protection locked="0"/>
    </xf>
    <xf numFmtId="0" fontId="29" fillId="22" borderId="140" xfId="0" applyFont="1" applyFill="1" applyBorder="1" applyAlignment="1" applyProtection="1">
      <alignment vertical="center"/>
      <protection locked="0"/>
    </xf>
    <xf numFmtId="0" fontId="29" fillId="22" borderId="115" xfId="0" applyFont="1" applyFill="1" applyBorder="1" applyAlignment="1" applyProtection="1">
      <alignment vertical="center"/>
      <protection locked="0"/>
    </xf>
    <xf numFmtId="0" fontId="29" fillId="25" borderId="78" xfId="0" applyFont="1" applyFill="1" applyBorder="1" applyAlignment="1" applyProtection="1">
      <alignment vertical="center" wrapText="1"/>
      <protection locked="0"/>
    </xf>
    <xf numFmtId="0" fontId="29" fillId="22" borderId="111" xfId="0" applyFont="1" applyFill="1" applyBorder="1" applyAlignment="1" applyProtection="1">
      <alignment vertical="center" wrapText="1"/>
      <protection locked="0"/>
    </xf>
    <xf numFmtId="0" fontId="29" fillId="22" borderId="36" xfId="0" applyFont="1" applyFill="1" applyBorder="1" applyAlignment="1" applyProtection="1">
      <alignment vertical="center" wrapText="1"/>
      <protection locked="0"/>
    </xf>
    <xf numFmtId="0" fontId="58" fillId="22" borderId="56" xfId="0" applyFont="1" applyFill="1" applyBorder="1" applyAlignment="1">
      <alignment vertical="center" wrapText="1"/>
    </xf>
    <xf numFmtId="0" fontId="29" fillId="0" borderId="150" xfId="0" applyFont="1" applyBorder="1" applyAlignment="1">
      <alignment vertical="center"/>
    </xf>
    <xf numFmtId="0" fontId="58" fillId="0" borderId="150" xfId="0" applyFont="1" applyBorder="1" applyAlignment="1">
      <alignment vertical="center"/>
    </xf>
    <xf numFmtId="0" fontId="30" fillId="25" borderId="0" xfId="0" applyFont="1" applyFill="1" applyAlignment="1">
      <alignment vertical="center"/>
    </xf>
    <xf numFmtId="0" fontId="29" fillId="25" borderId="0" xfId="0" applyFont="1" applyFill="1" applyAlignment="1">
      <alignment vertical="center"/>
    </xf>
    <xf numFmtId="0" fontId="29" fillId="25" borderId="0" xfId="0" applyFont="1" applyFill="1" applyAlignment="1">
      <alignment horizontal="right" vertical="center"/>
    </xf>
    <xf numFmtId="0" fontId="31" fillId="25" borderId="0" xfId="0" applyFont="1" applyFill="1" applyAlignment="1">
      <alignment vertical="center"/>
    </xf>
    <xf numFmtId="0" fontId="29" fillId="21" borderId="0" xfId="0" applyFont="1" applyFill="1" applyAlignment="1">
      <alignment vertical="center"/>
    </xf>
    <xf numFmtId="0" fontId="29" fillId="22" borderId="78" xfId="0" applyFont="1" applyFill="1" applyBorder="1" applyAlignment="1" applyProtection="1">
      <alignment vertical="center" wrapText="1"/>
      <protection locked="0"/>
    </xf>
    <xf numFmtId="0" fontId="29" fillId="22" borderId="108" xfId="0" applyFont="1" applyFill="1" applyBorder="1" applyAlignment="1" applyProtection="1">
      <alignment vertical="center" wrapText="1"/>
      <protection locked="0"/>
    </xf>
    <xf numFmtId="0" fontId="29" fillId="0" borderId="4" xfId="0" applyFont="1" applyBorder="1" applyAlignment="1">
      <alignment vertical="center"/>
    </xf>
    <xf numFmtId="0" fontId="29" fillId="21" borderId="0" xfId="8" applyFont="1" applyFill="1" applyAlignment="1">
      <alignment vertical="center"/>
    </xf>
    <xf numFmtId="0" fontId="29" fillId="21" borderId="0" xfId="8" applyFont="1" applyFill="1" applyAlignment="1">
      <alignment horizontal="right" vertical="center"/>
    </xf>
    <xf numFmtId="0" fontId="43" fillId="21" borderId="0" xfId="8" applyFont="1" applyFill="1" applyAlignment="1">
      <alignment vertical="center"/>
    </xf>
    <xf numFmtId="0" fontId="45" fillId="21" borderId="0" xfId="0" applyFont="1" applyFill="1" applyAlignment="1">
      <alignment horizontal="left" vertical="center" wrapText="1"/>
    </xf>
    <xf numFmtId="0" fontId="44" fillId="21" borderId="0" xfId="0" applyFont="1" applyFill="1" applyAlignment="1">
      <alignment horizontal="right" vertical="center"/>
    </xf>
    <xf numFmtId="0" fontId="30" fillId="21" borderId="0" xfId="8" applyFont="1" applyFill="1" applyAlignment="1">
      <alignment vertical="center"/>
    </xf>
    <xf numFmtId="0" fontId="32" fillId="21" borderId="0" xfId="8" applyFont="1" applyFill="1" applyAlignment="1">
      <alignment vertical="center"/>
    </xf>
    <xf numFmtId="0" fontId="28" fillId="21" borderId="0" xfId="8" applyFont="1" applyFill="1" applyAlignment="1">
      <alignment horizontal="center" vertical="center"/>
    </xf>
    <xf numFmtId="0" fontId="50" fillId="21" borderId="0" xfId="8" applyFont="1" applyFill="1" applyAlignment="1">
      <alignment vertical="center" wrapText="1"/>
    </xf>
    <xf numFmtId="0" fontId="50" fillId="21" borderId="0" xfId="8" applyFont="1" applyFill="1" applyAlignment="1">
      <alignment vertical="center"/>
    </xf>
    <xf numFmtId="0" fontId="48" fillId="0" borderId="0" xfId="0" applyFont="1" applyAlignment="1">
      <alignment horizontal="left" vertical="center" wrapText="1"/>
    </xf>
    <xf numFmtId="0" fontId="29" fillId="0" borderId="74" xfId="0" applyFont="1" applyBorder="1" applyAlignment="1">
      <alignment horizontal="right" vertical="center" indent="1"/>
    </xf>
    <xf numFmtId="0" fontId="29" fillId="0" borderId="0" xfId="0" applyFont="1" applyAlignment="1">
      <alignment horizontal="center" vertical="center"/>
    </xf>
    <xf numFmtId="0" fontId="48" fillId="0" borderId="0" xfId="0" applyFont="1" applyAlignment="1">
      <alignment horizontal="left" vertical="center"/>
    </xf>
    <xf numFmtId="0" fontId="29" fillId="22" borderId="82" xfId="0" applyFont="1" applyFill="1" applyBorder="1" applyAlignment="1" applyProtection="1">
      <alignment vertical="center"/>
      <protection locked="0"/>
    </xf>
    <xf numFmtId="0" fontId="84" fillId="0" borderId="1" xfId="0" applyFont="1" applyBorder="1" applyAlignment="1">
      <alignment horizontal="right"/>
    </xf>
    <xf numFmtId="0" fontId="38" fillId="0" borderId="0" xfId="0" applyFont="1"/>
    <xf numFmtId="0" fontId="58" fillId="13" borderId="37" xfId="0" applyFont="1" applyFill="1" applyBorder="1" applyAlignment="1">
      <alignment vertical="center"/>
    </xf>
    <xf numFmtId="0" fontId="58" fillId="13" borderId="38" xfId="0" applyFont="1" applyFill="1" applyBorder="1" applyAlignment="1">
      <alignment vertical="center"/>
    </xf>
    <xf numFmtId="0" fontId="58" fillId="13" borderId="39" xfId="0" applyFont="1" applyFill="1" applyBorder="1" applyAlignment="1">
      <alignment vertical="center"/>
    </xf>
    <xf numFmtId="0" fontId="42" fillId="0" borderId="83" xfId="0" applyFont="1" applyBorder="1" applyAlignment="1">
      <alignment horizontal="left" vertical="center" wrapText="1"/>
    </xf>
    <xf numFmtId="0" fontId="38" fillId="0" borderId="84" xfId="0" applyFont="1" applyBorder="1" applyAlignment="1">
      <alignment vertical="center"/>
    </xf>
    <xf numFmtId="0" fontId="38" fillId="0" borderId="85" xfId="0" applyFont="1" applyBorder="1" applyAlignment="1">
      <alignment vertical="center"/>
    </xf>
    <xf numFmtId="0" fontId="42" fillId="0" borderId="76" xfId="0" applyFont="1" applyBorder="1" applyAlignment="1">
      <alignment horizontal="left" vertical="center" wrapText="1"/>
    </xf>
    <xf numFmtId="0" fontId="38" fillId="0" borderId="77" xfId="0" applyFont="1" applyBorder="1" applyAlignment="1">
      <alignment vertical="center"/>
    </xf>
    <xf numFmtId="0" fontId="38" fillId="0" borderId="77" xfId="0" applyFont="1" applyBorder="1" applyAlignment="1">
      <alignment vertical="center" wrapText="1"/>
    </xf>
    <xf numFmtId="0" fontId="38" fillId="0" borderId="78" xfId="0" applyFont="1" applyBorder="1" applyAlignment="1">
      <alignment vertical="center"/>
    </xf>
    <xf numFmtId="0" fontId="42" fillId="0" borderId="42" xfId="0" applyFont="1" applyBorder="1" applyAlignment="1">
      <alignment horizontal="left" vertical="center" wrapText="1"/>
    </xf>
    <xf numFmtId="0" fontId="38" fillId="0" borderId="43" xfId="0" applyFont="1" applyBorder="1" applyAlignment="1">
      <alignment vertical="center"/>
    </xf>
    <xf numFmtId="0" fontId="38" fillId="0" borderId="109" xfId="0" applyFont="1" applyBorder="1" applyAlignment="1">
      <alignment vertical="center"/>
    </xf>
    <xf numFmtId="0" fontId="63" fillId="13" borderId="152" xfId="0" applyFont="1" applyFill="1" applyBorder="1" applyAlignment="1">
      <alignment horizontal="left" vertical="center" wrapText="1"/>
    </xf>
    <xf numFmtId="0" fontId="58" fillId="13" borderId="153" xfId="0" applyFont="1" applyFill="1" applyBorder="1" applyAlignment="1">
      <alignment vertical="center"/>
    </xf>
    <xf numFmtId="0" fontId="58" fillId="13" borderId="154" xfId="0" applyFont="1" applyFill="1" applyBorder="1" applyAlignment="1">
      <alignment vertical="center"/>
    </xf>
    <xf numFmtId="0" fontId="42" fillId="0" borderId="41" xfId="0" applyFont="1" applyBorder="1" applyAlignment="1">
      <alignment horizontal="left" vertical="center" wrapText="1"/>
    </xf>
    <xf numFmtId="0" fontId="38" fillId="0" borderId="117" xfId="0" applyFont="1" applyBorder="1" applyAlignment="1">
      <alignment vertical="center"/>
    </xf>
    <xf numFmtId="0" fontId="38" fillId="0" borderId="106" xfId="0" applyFont="1" applyBorder="1" applyAlignment="1">
      <alignment vertical="center"/>
    </xf>
    <xf numFmtId="0" fontId="38" fillId="0" borderId="81" xfId="0" applyFont="1" applyBorder="1" applyAlignment="1">
      <alignment vertical="center"/>
    </xf>
    <xf numFmtId="0" fontId="38" fillId="0" borderId="82" xfId="0" applyFont="1" applyBorder="1" applyAlignment="1">
      <alignment vertical="center"/>
    </xf>
    <xf numFmtId="0" fontId="85" fillId="0" borderId="35" xfId="0" applyFont="1" applyBorder="1" applyAlignment="1">
      <alignment vertical="center" wrapText="1"/>
    </xf>
    <xf numFmtId="0" fontId="67" fillId="0" borderId="41" xfId="12" applyFont="1" applyBorder="1" applyAlignment="1">
      <alignment vertical="center"/>
    </xf>
    <xf numFmtId="0" fontId="67" fillId="0" borderId="117" xfId="12" applyFont="1" applyBorder="1" applyAlignment="1">
      <alignment vertical="center"/>
    </xf>
    <xf numFmtId="0" fontId="67" fillId="0" borderId="106" xfId="12" applyFont="1" applyBorder="1" applyAlignment="1">
      <alignment vertical="center"/>
    </xf>
    <xf numFmtId="0" fontId="87" fillId="0" borderId="83" xfId="12" applyFont="1" applyBorder="1" applyAlignment="1">
      <alignment horizontal="center" vertical="center"/>
    </xf>
    <xf numFmtId="0" fontId="87" fillId="0" borderId="76" xfId="12" applyFont="1" applyBorder="1" applyAlignment="1">
      <alignment horizontal="center" vertical="center"/>
    </xf>
    <xf numFmtId="0" fontId="87" fillId="0" borderId="35" xfId="12" applyFont="1" applyBorder="1" applyAlignment="1">
      <alignment horizontal="center" vertical="center"/>
    </xf>
    <xf numFmtId="0" fontId="90" fillId="0" borderId="147" xfId="0" applyFont="1" applyBorder="1" applyAlignment="1">
      <alignment vertical="center"/>
    </xf>
    <xf numFmtId="0" fontId="15" fillId="0" borderId="117" xfId="0" applyFont="1" applyBorder="1" applyAlignment="1">
      <alignment vertical="center" wrapText="1"/>
    </xf>
    <xf numFmtId="0" fontId="15" fillId="0" borderId="77" xfId="0" applyFont="1" applyBorder="1" applyAlignment="1">
      <alignment vertical="center" wrapText="1"/>
    </xf>
    <xf numFmtId="0" fontId="15" fillId="0" borderId="40" xfId="0" applyFont="1" applyBorder="1" applyAlignment="1">
      <alignment vertical="center" wrapText="1"/>
    </xf>
    <xf numFmtId="0" fontId="15" fillId="0" borderId="84" xfId="0" applyFont="1" applyBorder="1" applyAlignment="1">
      <alignment horizontal="left" vertical="center"/>
    </xf>
    <xf numFmtId="0" fontId="18" fillId="23" borderId="107" xfId="0" applyFont="1" applyFill="1" applyBorder="1" applyAlignment="1">
      <alignment vertical="center"/>
    </xf>
    <xf numFmtId="0" fontId="18" fillId="23" borderId="88" xfId="0" applyFont="1" applyFill="1" applyBorder="1" applyAlignment="1">
      <alignment vertical="center"/>
    </xf>
    <xf numFmtId="0" fontId="18" fillId="23" borderId="88" xfId="0" applyFont="1" applyFill="1" applyBorder="1" applyAlignment="1">
      <alignment vertical="center" wrapText="1"/>
    </xf>
    <xf numFmtId="0" fontId="18" fillId="23" borderId="108" xfId="0" applyFont="1" applyFill="1" applyBorder="1" applyAlignment="1">
      <alignment vertical="center" wrapText="1"/>
    </xf>
    <xf numFmtId="0" fontId="16" fillId="24" borderId="43" xfId="0" applyFont="1" applyFill="1" applyBorder="1" applyAlignment="1">
      <alignment horizontal="left" vertical="center"/>
    </xf>
    <xf numFmtId="0" fontId="16" fillId="24" borderId="43" xfId="0" applyFont="1" applyFill="1" applyBorder="1" applyAlignment="1">
      <alignment vertical="center"/>
    </xf>
    <xf numFmtId="0" fontId="16" fillId="25" borderId="146" xfId="0" applyFont="1" applyFill="1" applyBorder="1" applyAlignment="1">
      <alignment horizontal="left" vertical="center"/>
    </xf>
    <xf numFmtId="0" fontId="16" fillId="21" borderId="77" xfId="0" applyFont="1" applyFill="1" applyBorder="1" applyAlignment="1">
      <alignment horizontal="left" vertical="center"/>
    </xf>
    <xf numFmtId="0" fontId="16" fillId="21" borderId="77" xfId="0" applyFont="1" applyFill="1" applyBorder="1" applyAlignment="1">
      <alignment vertical="center"/>
    </xf>
    <xf numFmtId="14" fontId="15" fillId="0" borderId="85" xfId="0" applyNumberFormat="1" applyFont="1" applyBorder="1" applyAlignment="1">
      <alignment horizontal="left" vertical="center"/>
    </xf>
    <xf numFmtId="0" fontId="15" fillId="0" borderId="84" xfId="0" applyFont="1" applyBorder="1" applyAlignment="1">
      <alignment horizontal="left" vertical="center" wrapText="1"/>
    </xf>
    <xf numFmtId="0" fontId="15" fillId="0" borderId="68" xfId="0" applyFont="1" applyBorder="1" applyAlignment="1">
      <alignment horizontal="left" vertical="center" wrapText="1"/>
    </xf>
    <xf numFmtId="0" fontId="15" fillId="0" borderId="136" xfId="0" applyFont="1" applyBorder="1" applyAlignment="1">
      <alignment horizontal="left" vertical="center" wrapText="1"/>
    </xf>
    <xf numFmtId="0" fontId="15" fillId="0" borderId="83" xfId="0" applyFont="1" applyBorder="1" applyAlignment="1">
      <alignment horizontal="left" vertical="center"/>
    </xf>
    <xf numFmtId="1" fontId="15" fillId="0" borderId="84" xfId="0" applyNumberFormat="1" applyFont="1" applyBorder="1" applyAlignment="1">
      <alignment horizontal="center" vertical="center" wrapText="1"/>
    </xf>
    <xf numFmtId="0" fontId="58" fillId="3" borderId="56" xfId="0" applyFont="1" applyFill="1" applyBorder="1" applyAlignment="1">
      <alignment vertical="center"/>
      <extLst>
        <ext xmlns:xfpb="http://schemas.microsoft.com/office/spreadsheetml/2022/featurepropertybag" uri="{C7286773-470A-42A8-94C5-96B5CB345126}">
          <xfpb:xfComplement i="0"/>
        </ext>
      </extLst>
    </xf>
    <xf numFmtId="0" fontId="15" fillId="0" borderId="83" xfId="0" applyFont="1" applyBorder="1" applyAlignment="1">
      <alignment horizontal="center" vertical="center"/>
    </xf>
    <xf numFmtId="0" fontId="15" fillId="0" borderId="84" xfId="0" applyFont="1" applyBorder="1" applyAlignment="1">
      <alignment horizontal="center" vertical="center"/>
    </xf>
    <xf numFmtId="0" fontId="15" fillId="0" borderId="85" xfId="0" applyFont="1" applyBorder="1" applyAlignment="1">
      <alignment horizontal="center" vertical="center"/>
    </xf>
    <xf numFmtId="1" fontId="15" fillId="0" borderId="84" xfId="0" applyNumberFormat="1" applyFont="1" applyBorder="1" applyAlignment="1">
      <alignment horizontal="left" vertical="center"/>
    </xf>
    <xf numFmtId="0" fontId="15" fillId="0" borderId="85" xfId="0" applyFont="1" applyBorder="1" applyAlignment="1">
      <alignment horizontal="left" vertical="center"/>
    </xf>
    <xf numFmtId="0" fontId="79" fillId="26" borderId="0" xfId="0" applyFont="1" applyFill="1" applyAlignment="1">
      <alignment vertical="center"/>
    </xf>
    <xf numFmtId="0" fontId="83" fillId="26" borderId="0" xfId="0" applyFont="1" applyFill="1" applyAlignment="1">
      <alignment horizontal="right" vertical="center"/>
    </xf>
    <xf numFmtId="0" fontId="58" fillId="26" borderId="0" xfId="0" applyFont="1" applyFill="1" applyAlignment="1">
      <alignment vertical="center"/>
    </xf>
    <xf numFmtId="0" fontId="31" fillId="21" borderId="0" xfId="0" applyFont="1" applyFill="1" applyAlignment="1">
      <alignment vertical="center" wrapText="1"/>
    </xf>
    <xf numFmtId="0" fontId="31" fillId="21" borderId="0" xfId="0" applyFont="1" applyFill="1" applyAlignment="1">
      <alignment vertical="center"/>
    </xf>
    <xf numFmtId="0" fontId="48" fillId="0" borderId="0" xfId="0" applyFont="1" applyAlignment="1">
      <alignment vertical="center"/>
    </xf>
    <xf numFmtId="0" fontId="48" fillId="0" borderId="0" xfId="0" applyFont="1" applyAlignment="1">
      <alignment horizontal="right" vertical="center"/>
    </xf>
    <xf numFmtId="0" fontId="91" fillId="21" borderId="0" xfId="0" applyFont="1" applyFill="1" applyAlignment="1">
      <alignment horizontal="right" vertical="center"/>
    </xf>
    <xf numFmtId="0" fontId="92" fillId="21" borderId="0" xfId="0" applyFont="1" applyFill="1" applyAlignment="1">
      <alignment vertical="center" wrapText="1"/>
    </xf>
    <xf numFmtId="0" fontId="91" fillId="21" borderId="0" xfId="0" applyFont="1" applyFill="1" applyAlignment="1">
      <alignment vertical="center"/>
    </xf>
    <xf numFmtId="0" fontId="48" fillId="0" borderId="155" xfId="0" applyFont="1" applyBorder="1" applyAlignment="1">
      <alignment horizontal="justify" vertical="center" wrapText="1"/>
    </xf>
    <xf numFmtId="0" fontId="48" fillId="0" borderId="156" xfId="0" applyFont="1" applyBorder="1" applyAlignment="1">
      <alignment horizontal="right" vertical="center" wrapText="1"/>
    </xf>
    <xf numFmtId="0" fontId="48" fillId="0" borderId="157" xfId="0" applyFont="1" applyBorder="1" applyAlignment="1">
      <alignment horizontal="justify" vertical="center" wrapText="1"/>
    </xf>
    <xf numFmtId="0" fontId="48" fillId="0" borderId="158" xfId="0" applyFont="1" applyBorder="1" applyAlignment="1">
      <alignment horizontal="right" vertical="center" wrapText="1"/>
    </xf>
    <xf numFmtId="0" fontId="48" fillId="0" borderId="159" xfId="0" applyFont="1" applyBorder="1" applyAlignment="1">
      <alignment horizontal="justify" vertical="center" wrapText="1"/>
    </xf>
    <xf numFmtId="0" fontId="48" fillId="0" borderId="160" xfId="0" applyFont="1" applyBorder="1" applyAlignment="1">
      <alignment horizontal="right" vertical="center" wrapText="1"/>
    </xf>
    <xf numFmtId="0" fontId="93" fillId="21" borderId="134" xfId="0" applyFont="1" applyFill="1" applyBorder="1" applyAlignment="1">
      <alignment vertical="center" wrapText="1"/>
    </xf>
    <xf numFmtId="0" fontId="94" fillId="21" borderId="134" xfId="0" applyFont="1" applyFill="1" applyBorder="1" applyAlignment="1">
      <alignment vertical="center" wrapText="1"/>
    </xf>
    <xf numFmtId="0" fontId="70" fillId="0" borderId="0" xfId="0" applyFont="1" applyAlignment="1">
      <alignment vertical="center"/>
    </xf>
    <xf numFmtId="0" fontId="48" fillId="0" borderId="0" xfId="0" applyFont="1" applyAlignment="1">
      <alignment vertical="center"/>
      <extLst>
        <ext xmlns:xfpb="http://schemas.microsoft.com/office/spreadsheetml/2022/featurepropertybag" uri="{C7286773-470A-42A8-94C5-96B5CB345126}">
          <xfpb:xfComplement i="0"/>
        </ext>
      </extLst>
    </xf>
    <xf numFmtId="0" fontId="53" fillId="0" borderId="0" xfId="0" applyFont="1" applyAlignment="1">
      <alignment horizontal="center" vertical="center"/>
      <extLst>
        <ext xmlns:xfpb="http://schemas.microsoft.com/office/spreadsheetml/2022/featurepropertybag" uri="{C7286773-470A-42A8-94C5-96B5CB345126}">
          <xfpb:xfComplement i="0"/>
        </ext>
      </extLst>
    </xf>
    <xf numFmtId="3" fontId="48" fillId="0" borderId="0" xfId="0" applyNumberFormat="1" applyFont="1" applyAlignment="1">
      <alignment vertical="center"/>
    </xf>
    <xf numFmtId="0" fontId="48" fillId="0" borderId="0" xfId="0" applyFont="1" applyAlignment="1">
      <alignment horizontal="right" vertical="center"/>
      <extLst>
        <ext xmlns:xfpb="http://schemas.microsoft.com/office/spreadsheetml/2022/featurepropertybag" uri="{C7286773-470A-42A8-94C5-96B5CB345126}">
          <xfpb:xfComplement i="0"/>
        </ext>
      </extLst>
    </xf>
    <xf numFmtId="0" fontId="44" fillId="0" borderId="0" xfId="0" applyFont="1" applyAlignment="1">
      <alignment vertical="center" wrapText="1"/>
    </xf>
    <xf numFmtId="0" fontId="72" fillId="21" borderId="41" xfId="0" applyFont="1" applyFill="1" applyBorder="1" applyAlignment="1">
      <alignment vertical="center" wrapText="1"/>
    </xf>
    <xf numFmtId="0" fontId="54" fillId="22" borderId="41" xfId="0" applyFont="1" applyFill="1" applyBorder="1" applyAlignment="1">
      <alignment vertical="center"/>
    </xf>
    <xf numFmtId="0" fontId="54" fillId="22" borderId="76" xfId="0" applyFont="1" applyFill="1" applyBorder="1" applyAlignment="1">
      <alignment vertical="center"/>
    </xf>
    <xf numFmtId="49" fontId="38" fillId="22" borderId="106" xfId="0" applyNumberFormat="1" applyFont="1" applyFill="1" applyBorder="1" applyAlignment="1" applyProtection="1">
      <alignment horizontal="left" vertical="center"/>
      <protection locked="0"/>
    </xf>
    <xf numFmtId="49" fontId="95" fillId="22" borderId="106" xfId="7" applyNumberFormat="1" applyFont="1" applyFill="1" applyBorder="1" applyAlignment="1" applyProtection="1">
      <alignment horizontal="left" vertical="center"/>
      <protection locked="0"/>
    </xf>
    <xf numFmtId="0" fontId="38" fillId="22" borderId="78" xfId="7" applyNumberFormat="1" applyFont="1" applyFill="1" applyBorder="1" applyAlignment="1" applyProtection="1">
      <alignment horizontal="left" vertical="center"/>
      <protection locked="0"/>
    </xf>
    <xf numFmtId="0" fontId="38" fillId="22" borderId="78" xfId="0" applyFont="1" applyFill="1" applyBorder="1" applyAlignment="1" applyProtection="1">
      <alignment horizontal="left" vertical="center"/>
      <protection locked="0"/>
    </xf>
    <xf numFmtId="0" fontId="54" fillId="22" borderId="80" xfId="0" applyFont="1" applyFill="1" applyBorder="1" applyAlignment="1">
      <alignment vertical="center"/>
    </xf>
    <xf numFmtId="0" fontId="30" fillId="21" borderId="80" xfId="0" applyFont="1" applyFill="1" applyBorder="1" applyAlignment="1">
      <alignment horizontal="left" vertical="center"/>
    </xf>
    <xf numFmtId="49" fontId="49" fillId="22" borderId="82" xfId="7" applyNumberFormat="1" applyFont="1" applyFill="1" applyBorder="1" applyAlignment="1" applyProtection="1">
      <alignment horizontal="left" vertical="center"/>
      <protection locked="0"/>
    </xf>
    <xf numFmtId="49" fontId="38" fillId="22" borderId="161" xfId="0" applyNumberFormat="1" applyFont="1" applyFill="1" applyBorder="1" applyAlignment="1" applyProtection="1">
      <alignment horizontal="left" vertical="center" wrapText="1"/>
      <protection locked="0"/>
    </xf>
    <xf numFmtId="49" fontId="38" fillId="22" borderId="151" xfId="0" applyNumberFormat="1" applyFont="1" applyFill="1" applyBorder="1" applyAlignment="1" applyProtection="1">
      <alignment horizontal="left" vertical="center"/>
      <protection locked="0"/>
    </xf>
    <xf numFmtId="49" fontId="38" fillId="22" borderId="162" xfId="0" applyNumberFormat="1" applyFont="1" applyFill="1" applyBorder="1" applyAlignment="1" applyProtection="1">
      <alignment horizontal="left" vertical="center"/>
      <protection locked="0"/>
    </xf>
    <xf numFmtId="0" fontId="30" fillId="21" borderId="104" xfId="0" applyFont="1" applyFill="1" applyBorder="1" applyAlignment="1" applyProtection="1">
      <alignment horizontal="center" vertical="center" wrapText="1"/>
      <protection locked="0"/>
      <extLst>
        <ext xmlns:xfpb="http://schemas.microsoft.com/office/spreadsheetml/2022/featurepropertybag" uri="{C7286773-470A-42A8-94C5-96B5CB345126}">
          <xfpb:xfComplement i="0"/>
        </ext>
      </extLst>
    </xf>
    <xf numFmtId="0" fontId="54" fillId="21" borderId="145" xfId="0" applyFont="1" applyFill="1" applyBorder="1" applyAlignment="1">
      <alignment horizontal="left" vertical="center" wrapText="1"/>
    </xf>
    <xf numFmtId="0" fontId="72" fillId="21" borderId="53" xfId="0" applyFont="1" applyFill="1" applyBorder="1" applyAlignment="1">
      <alignment vertical="center" wrapText="1"/>
    </xf>
    <xf numFmtId="0" fontId="72" fillId="21" borderId="76" xfId="0" applyFont="1" applyFill="1" applyBorder="1" applyAlignment="1">
      <alignment vertical="center" wrapText="1"/>
    </xf>
    <xf numFmtId="0" fontId="54" fillId="21" borderId="80" xfId="0" applyFont="1" applyFill="1" applyBorder="1" applyAlignment="1">
      <alignment horizontal="left" vertical="center" wrapText="1"/>
    </xf>
    <xf numFmtId="0" fontId="67" fillId="0" borderId="84" xfId="0" applyFont="1" applyBorder="1" applyAlignment="1">
      <alignment horizontal="center" vertical="center"/>
    </xf>
    <xf numFmtId="0" fontId="67" fillId="0" borderId="85" xfId="0" applyFont="1" applyBorder="1" applyAlignment="1">
      <alignment horizontal="center" vertical="center"/>
    </xf>
    <xf numFmtId="0" fontId="67" fillId="0" borderId="77" xfId="0" applyFont="1" applyBorder="1" applyAlignment="1">
      <alignment horizontal="center" vertical="center"/>
    </xf>
    <xf numFmtId="0" fontId="67" fillId="0" borderId="78" xfId="0" applyFont="1" applyBorder="1" applyAlignment="1">
      <alignment horizontal="center" vertical="center"/>
    </xf>
    <xf numFmtId="0" fontId="67" fillId="0" borderId="40" xfId="0" applyFont="1" applyBorder="1" applyAlignment="1">
      <alignment horizontal="center" vertical="center"/>
    </xf>
    <xf numFmtId="0" fontId="67" fillId="0" borderId="36" xfId="0" applyFont="1" applyBorder="1" applyAlignment="1">
      <alignment horizontal="center" vertical="center"/>
    </xf>
    <xf numFmtId="3" fontId="29" fillId="22" borderId="161" xfId="0" applyNumberFormat="1" applyFont="1" applyFill="1" applyBorder="1" applyAlignment="1" applyProtection="1">
      <alignment vertical="center"/>
      <protection locked="0"/>
    </xf>
    <xf numFmtId="3" fontId="29" fillId="22" borderId="164" xfId="0" applyNumberFormat="1" applyFont="1" applyFill="1" applyBorder="1" applyAlignment="1" applyProtection="1">
      <alignment vertical="center"/>
      <protection locked="0"/>
    </xf>
    <xf numFmtId="3" fontId="29" fillId="22" borderId="163" xfId="0" applyNumberFormat="1" applyFont="1" applyFill="1" applyBorder="1" applyAlignment="1" applyProtection="1">
      <alignment vertical="center"/>
      <protection locked="0"/>
    </xf>
    <xf numFmtId="0" fontId="31" fillId="21" borderId="165" xfId="0" applyFont="1" applyFill="1" applyBorder="1" applyAlignment="1" applyProtection="1">
      <alignment horizontal="right" vertical="center"/>
      <protection locked="0"/>
    </xf>
    <xf numFmtId="0" fontId="29" fillId="22" borderId="54" xfId="0" applyFont="1" applyFill="1" applyBorder="1" applyAlignment="1" applyProtection="1">
      <alignment vertical="center" wrapText="1"/>
      <protection locked="0"/>
    </xf>
    <xf numFmtId="0" fontId="29" fillId="22" borderId="109" xfId="0" applyFont="1" applyFill="1" applyBorder="1" applyAlignment="1" applyProtection="1">
      <alignment vertical="center" wrapText="1"/>
      <protection locked="0"/>
    </xf>
    <xf numFmtId="0" fontId="17" fillId="20" borderId="102" xfId="0" applyFont="1" applyFill="1" applyBorder="1" applyAlignment="1">
      <alignment vertical="center"/>
    </xf>
    <xf numFmtId="0" fontId="17" fillId="20" borderId="103" xfId="0" applyFont="1" applyFill="1" applyBorder="1" applyAlignment="1">
      <alignment horizontal="center" vertical="center"/>
    </xf>
    <xf numFmtId="0" fontId="17" fillId="25" borderId="133" xfId="0" applyFont="1" applyFill="1" applyBorder="1" applyAlignment="1">
      <alignment vertical="center"/>
    </xf>
    <xf numFmtId="0" fontId="17" fillId="25" borderId="133" xfId="0" applyFont="1" applyFill="1" applyBorder="1" applyAlignment="1">
      <alignment horizontal="center" vertical="center"/>
    </xf>
    <xf numFmtId="0" fontId="19" fillId="0" borderId="97" xfId="0" applyFont="1" applyBorder="1" applyAlignment="1">
      <alignment vertical="center" wrapText="1"/>
    </xf>
    <xf numFmtId="0" fontId="19" fillId="0" borderId="139" xfId="0" applyFont="1" applyBorder="1" applyAlignment="1">
      <alignment vertical="center" wrapText="1"/>
    </xf>
    <xf numFmtId="0" fontId="19" fillId="0" borderId="132" xfId="0" applyFont="1" applyBorder="1" applyAlignment="1">
      <alignment vertical="center" wrapText="1"/>
    </xf>
    <xf numFmtId="0" fontId="19" fillId="0" borderId="53" xfId="0" applyFont="1" applyBorder="1" applyAlignment="1">
      <alignment vertical="center" wrapText="1"/>
    </xf>
    <xf numFmtId="0" fontId="19" fillId="0" borderId="76" xfId="0" applyFont="1" applyBorder="1" applyAlignment="1">
      <alignment vertical="center" wrapText="1"/>
    </xf>
    <xf numFmtId="0" fontId="19" fillId="0" borderId="94" xfId="0" applyFont="1" applyBorder="1" applyAlignment="1">
      <alignment vertical="center" wrapText="1"/>
    </xf>
    <xf numFmtId="1" fontId="87" fillId="22" borderId="170" xfId="3" applyNumberFormat="1" applyFont="1" applyFill="1" applyBorder="1" applyAlignment="1">
      <alignment horizontal="center" vertical="center" wrapText="1"/>
    </xf>
    <xf numFmtId="0" fontId="87" fillId="22" borderId="170" xfId="3" applyFont="1" applyFill="1" applyBorder="1" applyAlignment="1">
      <alignment horizontal="left" vertical="center" wrapText="1"/>
    </xf>
    <xf numFmtId="1" fontId="87" fillId="22" borderId="171" xfId="3" applyNumberFormat="1" applyFont="1" applyFill="1" applyBorder="1" applyAlignment="1">
      <alignment horizontal="center" vertical="center" wrapText="1"/>
    </xf>
    <xf numFmtId="0" fontId="87" fillId="22" borderId="171" xfId="3" applyFont="1" applyFill="1" applyBorder="1" applyAlignment="1">
      <alignment horizontal="left" vertical="center" wrapText="1"/>
    </xf>
    <xf numFmtId="1" fontId="87" fillId="22" borderId="172" xfId="3" applyNumberFormat="1" applyFont="1" applyFill="1" applyBorder="1" applyAlignment="1">
      <alignment horizontal="center" vertical="center" wrapText="1"/>
    </xf>
    <xf numFmtId="0" fontId="87" fillId="22" borderId="172" xfId="3" applyFont="1" applyFill="1" applyBorder="1" applyAlignment="1">
      <alignment horizontal="left" vertical="center" wrapText="1"/>
    </xf>
    <xf numFmtId="1" fontId="87" fillId="22" borderId="122" xfId="3" applyNumberFormat="1" applyFont="1" applyFill="1" applyBorder="1" applyAlignment="1">
      <alignment horizontal="center" vertical="center" wrapText="1"/>
    </xf>
    <xf numFmtId="0" fontId="87" fillId="22" borderId="123" xfId="3" applyFont="1" applyFill="1" applyBorder="1" applyAlignment="1">
      <alignment horizontal="left" vertical="center" wrapText="1"/>
    </xf>
    <xf numFmtId="1" fontId="87" fillId="22" borderId="124" xfId="3" applyNumberFormat="1" applyFont="1" applyFill="1" applyBorder="1" applyAlignment="1">
      <alignment horizontal="center" vertical="center" wrapText="1"/>
    </xf>
    <xf numFmtId="0" fontId="87" fillId="22" borderId="125" xfId="3" applyFont="1" applyFill="1" applyBorder="1" applyAlignment="1">
      <alignment horizontal="left" vertical="center" wrapText="1"/>
    </xf>
    <xf numFmtId="0" fontId="87" fillId="22" borderId="126" xfId="3" applyFont="1" applyFill="1" applyBorder="1" applyAlignment="1">
      <alignment horizontal="left" vertical="center" wrapText="1"/>
    </xf>
    <xf numFmtId="1" fontId="87" fillId="27" borderId="173" xfId="3" applyNumberFormat="1" applyFont="1" applyFill="1" applyBorder="1" applyAlignment="1">
      <alignment horizontal="center" vertical="center" wrapText="1"/>
    </xf>
    <xf numFmtId="0" fontId="87" fillId="27" borderId="173" xfId="3" applyFont="1" applyFill="1" applyBorder="1" applyAlignment="1">
      <alignment horizontal="left" vertical="center" wrapText="1"/>
    </xf>
    <xf numFmtId="1" fontId="87" fillId="27" borderId="171" xfId="3" applyNumberFormat="1" applyFont="1" applyFill="1" applyBorder="1" applyAlignment="1">
      <alignment horizontal="center" vertical="center" wrapText="1"/>
    </xf>
    <xf numFmtId="0" fontId="87" fillId="27" borderId="171" xfId="3" applyFont="1" applyFill="1" applyBorder="1" applyAlignment="1">
      <alignment horizontal="left" vertical="center" wrapText="1"/>
    </xf>
    <xf numFmtId="1" fontId="87" fillId="27" borderId="174" xfId="3" applyNumberFormat="1" applyFont="1" applyFill="1" applyBorder="1" applyAlignment="1">
      <alignment horizontal="center" vertical="center" wrapText="1"/>
    </xf>
    <xf numFmtId="0" fontId="87" fillId="27" borderId="174" xfId="3" applyFont="1" applyFill="1" applyBorder="1" applyAlignment="1">
      <alignment horizontal="left" vertical="center" wrapText="1"/>
    </xf>
    <xf numFmtId="1" fontId="87" fillId="27" borderId="127" xfId="3" applyNumberFormat="1" applyFont="1" applyFill="1" applyBorder="1" applyAlignment="1">
      <alignment horizontal="center" vertical="center" wrapText="1"/>
    </xf>
    <xf numFmtId="0" fontId="87" fillId="27" borderId="128" xfId="3" applyFont="1" applyFill="1" applyBorder="1" applyAlignment="1">
      <alignment horizontal="left" vertical="center" wrapText="1"/>
    </xf>
    <xf numFmtId="1" fontId="87" fillId="27" borderId="124" xfId="3" applyNumberFormat="1" applyFont="1" applyFill="1" applyBorder="1" applyAlignment="1">
      <alignment horizontal="center" vertical="center" wrapText="1"/>
    </xf>
    <xf numFmtId="0" fontId="87" fillId="27" borderId="125" xfId="3" applyFont="1" applyFill="1" applyBorder="1" applyAlignment="1">
      <alignment horizontal="left" vertical="center" wrapText="1"/>
    </xf>
    <xf numFmtId="1" fontId="87" fillId="27" borderId="129" xfId="3" applyNumberFormat="1" applyFont="1" applyFill="1" applyBorder="1" applyAlignment="1">
      <alignment horizontal="center" vertical="center" wrapText="1"/>
    </xf>
    <xf numFmtId="0" fontId="87" fillId="27" borderId="130" xfId="3" applyFont="1" applyFill="1" applyBorder="1" applyAlignment="1">
      <alignment horizontal="left" vertical="center" wrapText="1"/>
    </xf>
    <xf numFmtId="0" fontId="86" fillId="23" borderId="37" xfId="12" applyFont="1" applyFill="1" applyBorder="1" applyAlignment="1">
      <alignment vertical="center"/>
    </xf>
    <xf numFmtId="0" fontId="86" fillId="23" borderId="38" xfId="12" applyFont="1" applyFill="1" applyBorder="1" applyAlignment="1">
      <alignment vertical="center"/>
    </xf>
    <xf numFmtId="0" fontId="86" fillId="23" borderId="39" xfId="12" applyFont="1" applyFill="1" applyBorder="1" applyAlignment="1">
      <alignment vertical="center" wrapText="1"/>
    </xf>
    <xf numFmtId="0" fontId="80" fillId="23" borderId="37" xfId="12" applyFont="1" applyFill="1" applyBorder="1" applyAlignment="1">
      <alignment horizontal="center" vertical="center"/>
    </xf>
    <xf numFmtId="0" fontId="80" fillId="23" borderId="59" xfId="12" applyFont="1" applyFill="1" applyBorder="1" applyAlignment="1">
      <alignment horizontal="center" vertical="center"/>
    </xf>
    <xf numFmtId="0" fontId="80" fillId="23" borderId="38" xfId="12" applyFont="1" applyFill="1" applyBorder="1" applyAlignment="1">
      <alignment horizontal="center" vertical="center"/>
    </xf>
    <xf numFmtId="0" fontId="80" fillId="23" borderId="39" xfId="12" applyFont="1" applyFill="1" applyBorder="1" applyAlignment="1">
      <alignment vertical="center"/>
    </xf>
    <xf numFmtId="0" fontId="86" fillId="23" borderId="51" xfId="0" applyFont="1" applyFill="1" applyBorder="1" applyAlignment="1">
      <alignment vertical="center" wrapText="1"/>
    </xf>
    <xf numFmtId="0" fontId="86" fillId="23" borderId="73" xfId="0" applyFont="1" applyFill="1" applyBorder="1" applyAlignment="1">
      <alignment vertical="center" wrapText="1"/>
    </xf>
    <xf numFmtId="0" fontId="86" fillId="23" borderId="52" xfId="0" applyFont="1" applyFill="1" applyBorder="1" applyAlignment="1">
      <alignment vertical="center" wrapText="1"/>
    </xf>
    <xf numFmtId="0" fontId="86" fillId="23" borderId="169" xfId="3" applyFont="1" applyFill="1" applyBorder="1" applyAlignment="1">
      <alignment horizontal="left" vertical="center"/>
    </xf>
    <xf numFmtId="0" fontId="86" fillId="23" borderId="121" xfId="3" applyFont="1" applyFill="1" applyBorder="1" applyAlignment="1">
      <alignment horizontal="left" vertical="center"/>
    </xf>
    <xf numFmtId="0" fontId="86" fillId="23" borderId="175" xfId="3" applyFont="1" applyFill="1" applyBorder="1" applyAlignment="1">
      <alignment horizontal="left" vertical="center"/>
    </xf>
    <xf numFmtId="0" fontId="80" fillId="23" borderId="39" xfId="12" applyFont="1" applyFill="1" applyBorder="1" applyAlignment="1">
      <alignment horizontal="center" vertical="center"/>
    </xf>
    <xf numFmtId="0" fontId="80" fillId="23" borderId="60" xfId="12" applyFont="1" applyFill="1" applyBorder="1" applyAlignment="1">
      <alignment horizontal="center" vertical="center"/>
    </xf>
    <xf numFmtId="0" fontId="80" fillId="23" borderId="62" xfId="12" applyFont="1" applyFill="1" applyBorder="1" applyAlignment="1">
      <alignment horizontal="center" vertical="center"/>
    </xf>
    <xf numFmtId="0" fontId="88" fillId="10" borderId="58" xfId="12" applyFont="1" applyFill="1" applyBorder="1" applyAlignment="1">
      <alignment vertical="center"/>
    </xf>
    <xf numFmtId="0" fontId="86" fillId="23" borderId="2" xfId="0" applyFont="1" applyFill="1" applyBorder="1" applyAlignment="1">
      <alignment horizontal="left" vertical="center" wrapText="1"/>
    </xf>
    <xf numFmtId="0" fontId="86" fillId="23" borderId="79" xfId="0" applyFont="1" applyFill="1" applyBorder="1" applyAlignment="1">
      <alignment horizontal="left" vertical="center" wrapText="1"/>
    </xf>
    <xf numFmtId="0" fontId="86" fillId="23" borderId="3" xfId="0" applyFont="1" applyFill="1" applyBorder="1" applyAlignment="1">
      <alignment horizontal="left" vertical="center" wrapText="1"/>
    </xf>
    <xf numFmtId="0" fontId="86" fillId="23" borderId="37" xfId="0" applyFont="1" applyFill="1" applyBorder="1" applyAlignment="1">
      <alignment vertical="center" wrapText="1"/>
    </xf>
    <xf numFmtId="0" fontId="86" fillId="23" borderId="38" xfId="0" applyFont="1" applyFill="1" applyBorder="1" applyAlignment="1">
      <alignment vertical="center" wrapText="1"/>
    </xf>
    <xf numFmtId="0" fontId="86" fillId="23" borderId="34" xfId="0" applyFont="1" applyFill="1" applyBorder="1" applyAlignment="1">
      <alignment vertical="center" wrapText="1"/>
    </xf>
    <xf numFmtId="0" fontId="86" fillId="23" borderId="88" xfId="0" applyFont="1" applyFill="1" applyBorder="1" applyAlignment="1">
      <alignment horizontal="center" vertical="center" wrapText="1"/>
    </xf>
    <xf numFmtId="0" fontId="89" fillId="23" borderId="147" xfId="0" applyFont="1" applyFill="1" applyBorder="1" applyAlignment="1">
      <alignment vertical="center" wrapText="1"/>
    </xf>
    <xf numFmtId="0" fontId="86" fillId="23" borderId="39" xfId="0" applyFont="1" applyFill="1" applyBorder="1" applyAlignment="1">
      <alignment vertical="center" wrapText="1"/>
    </xf>
    <xf numFmtId="0" fontId="29" fillId="21" borderId="1" xfId="8" applyFont="1" applyFill="1" applyBorder="1" applyAlignment="1">
      <alignment vertical="center"/>
    </xf>
    <xf numFmtId="0" fontId="44" fillId="21" borderId="1" xfId="8" applyFont="1" applyFill="1" applyBorder="1" applyAlignment="1">
      <alignment vertical="top"/>
    </xf>
    <xf numFmtId="0" fontId="48" fillId="9" borderId="44" xfId="10" applyFont="1" applyFill="1" applyBorder="1" applyAlignment="1">
      <alignment horizontal="center" vertical="center"/>
    </xf>
    <xf numFmtId="0" fontId="48" fillId="9" borderId="176" xfId="10" applyFont="1" applyFill="1" applyBorder="1" applyAlignment="1">
      <alignment horizontal="center" vertical="center"/>
    </xf>
    <xf numFmtId="0" fontId="48" fillId="9" borderId="45" xfId="10" applyFont="1" applyFill="1" applyBorder="1" applyAlignment="1">
      <alignment vertical="center"/>
    </xf>
    <xf numFmtId="0" fontId="30" fillId="21" borderId="177" xfId="0" applyFont="1" applyFill="1" applyBorder="1" applyAlignment="1">
      <alignment vertical="center"/>
    </xf>
    <xf numFmtId="49" fontId="38" fillId="22" borderId="143" xfId="0" applyNumberFormat="1" applyFont="1" applyFill="1" applyBorder="1" applyAlignment="1" applyProtection="1">
      <alignment horizontal="left" vertical="center"/>
      <protection locked="0"/>
    </xf>
    <xf numFmtId="0" fontId="32" fillId="0" borderId="0" xfId="0" applyFont="1" applyAlignment="1">
      <alignment vertical="center"/>
    </xf>
    <xf numFmtId="0" fontId="84" fillId="0" borderId="0" xfId="0" applyFont="1" applyAlignment="1">
      <alignment horizontal="right"/>
    </xf>
    <xf numFmtId="14" fontId="84" fillId="0" borderId="0" xfId="0" applyNumberFormat="1" applyFont="1"/>
    <xf numFmtId="0" fontId="32" fillId="0" borderId="0" xfId="0" applyFont="1" applyAlignment="1">
      <alignment vertical="center" wrapText="1"/>
    </xf>
    <xf numFmtId="0" fontId="37" fillId="0" borderId="0" xfId="9" applyFont="1" applyAlignment="1">
      <alignment vertical="center"/>
    </xf>
    <xf numFmtId="0" fontId="29" fillId="0" borderId="0" xfId="0" applyFont="1" applyAlignment="1">
      <alignment horizontal="left" vertical="top" wrapText="1"/>
    </xf>
    <xf numFmtId="0" fontId="53" fillId="0" borderId="0" xfId="0" applyFont="1" applyAlignment="1">
      <alignment horizontal="left" vertical="center" wrapText="1"/>
    </xf>
    <xf numFmtId="0" fontId="88" fillId="0" borderId="0" xfId="0" applyFont="1" applyAlignment="1">
      <alignment vertical="center" wrapText="1"/>
    </xf>
    <xf numFmtId="0" fontId="88" fillId="0" borderId="0" xfId="0" applyFont="1" applyAlignment="1">
      <alignment horizontal="right" vertical="center" wrapText="1"/>
    </xf>
    <xf numFmtId="0" fontId="88" fillId="0" borderId="0" xfId="0" applyFont="1" applyAlignment="1">
      <alignment horizontal="right" vertical="center"/>
    </xf>
    <xf numFmtId="0" fontId="98" fillId="22" borderId="161" xfId="7" applyNumberFormat="1" applyFont="1" applyFill="1" applyBorder="1" applyAlignment="1" applyProtection="1">
      <alignment horizontal="left" vertical="center" wrapText="1"/>
      <protection locked="0"/>
    </xf>
    <xf numFmtId="0" fontId="98" fillId="0" borderId="0" xfId="0" applyFont="1"/>
    <xf numFmtId="0" fontId="42" fillId="0" borderId="0" xfId="0" applyFont="1" applyAlignment="1">
      <alignment vertical="center"/>
      <extLst>
        <ext xmlns:xfpb="http://schemas.microsoft.com/office/spreadsheetml/2022/featurepropertybag" uri="{C7286773-470A-42A8-94C5-96B5CB345126}">
          <xfpb:xfComplement i="0"/>
        </ext>
      </extLst>
    </xf>
    <xf numFmtId="0" fontId="42" fillId="3" borderId="0" xfId="0" applyFont="1" applyFill="1" applyAlignment="1">
      <alignment horizontal="left" vertical="top"/>
    </xf>
    <xf numFmtId="0" fontId="29" fillId="0" borderId="0" xfId="0" applyFont="1" applyAlignment="1">
      <alignment horizontal="left" vertical="top"/>
    </xf>
    <xf numFmtId="0" fontId="29" fillId="0" borderId="0" xfId="0" applyFont="1" applyAlignment="1" applyProtection="1">
      <alignment vertical="center"/>
      <protection locked="0"/>
    </xf>
    <xf numFmtId="0" fontId="63" fillId="3" borderId="56" xfId="0" applyFont="1" applyFill="1" applyBorder="1" applyAlignment="1" applyProtection="1">
      <alignment vertical="center"/>
      <protection locked="0"/>
    </xf>
    <xf numFmtId="0" fontId="31" fillId="0" borderId="0" xfId="0" applyFont="1" applyAlignment="1" applyProtection="1">
      <alignment vertical="center"/>
      <protection locked="0"/>
    </xf>
    <xf numFmtId="14" fontId="59" fillId="0" borderId="1" xfId="0" applyNumberFormat="1" applyFont="1" applyBorder="1" applyAlignment="1">
      <alignment horizontal="right"/>
    </xf>
    <xf numFmtId="0" fontId="62" fillId="23" borderId="2" xfId="0" applyFont="1" applyFill="1" applyBorder="1" applyAlignment="1">
      <alignment vertical="center"/>
    </xf>
    <xf numFmtId="0" fontId="58" fillId="23" borderId="3" xfId="0" applyFont="1" applyFill="1" applyBorder="1" applyAlignment="1">
      <alignment vertical="center" wrapText="1"/>
    </xf>
    <xf numFmtId="0" fontId="30" fillId="3" borderId="4" xfId="0" applyFont="1" applyFill="1" applyBorder="1" applyAlignment="1">
      <alignment horizontal="center" vertical="center" wrapText="1"/>
    </xf>
    <xf numFmtId="0" fontId="29" fillId="3" borderId="83" xfId="0" applyFont="1" applyFill="1" applyBorder="1" applyAlignment="1">
      <alignment horizontal="right" vertical="center"/>
    </xf>
    <xf numFmtId="0" fontId="29" fillId="3" borderId="76" xfId="0" applyFont="1" applyFill="1" applyBorder="1" applyAlignment="1">
      <alignment horizontal="right" vertical="center"/>
    </xf>
    <xf numFmtId="0" fontId="29" fillId="3" borderId="94" xfId="0" applyFont="1" applyFill="1" applyBorder="1" applyAlignment="1">
      <alignment horizontal="right" vertical="center"/>
    </xf>
    <xf numFmtId="0" fontId="29" fillId="21" borderId="120" xfId="0" applyFont="1" applyFill="1" applyBorder="1" applyAlignment="1">
      <alignment horizontal="right" vertical="center"/>
    </xf>
    <xf numFmtId="0" fontId="62" fillId="23" borderId="30" xfId="0" applyFont="1" applyFill="1" applyBorder="1" applyAlignment="1">
      <alignment vertical="center"/>
    </xf>
    <xf numFmtId="0" fontId="64" fillId="23" borderId="31" xfId="0" applyFont="1" applyFill="1" applyBorder="1" applyAlignment="1">
      <alignment vertical="center"/>
    </xf>
    <xf numFmtId="0" fontId="30" fillId="3" borderId="4" xfId="0" applyFont="1" applyFill="1" applyBorder="1" applyAlignment="1">
      <alignment vertical="center"/>
    </xf>
    <xf numFmtId="0" fontId="29" fillId="3" borderId="5" xfId="0" applyFont="1" applyFill="1" applyBorder="1" applyAlignment="1">
      <alignment vertical="center"/>
    </xf>
    <xf numFmtId="0" fontId="29" fillId="3" borderId="5" xfId="0" applyFont="1" applyFill="1" applyBorder="1" applyAlignment="1">
      <alignment horizontal="center" vertical="center" wrapText="1"/>
    </xf>
    <xf numFmtId="0" fontId="65" fillId="23" borderId="30" xfId="0" applyFont="1" applyFill="1" applyBorder="1" applyAlignment="1">
      <alignment vertical="center"/>
    </xf>
    <xf numFmtId="0" fontId="65" fillId="23" borderId="39" xfId="0" applyFont="1" applyFill="1" applyBorder="1" applyAlignment="1">
      <alignment horizontal="right" vertical="center"/>
    </xf>
    <xf numFmtId="0" fontId="65" fillId="24" borderId="28" xfId="0" applyFont="1" applyFill="1" applyBorder="1" applyAlignment="1">
      <alignment vertical="center" wrapText="1"/>
    </xf>
    <xf numFmtId="0" fontId="65" fillId="24" borderId="116" xfId="0" applyFont="1" applyFill="1" applyBorder="1" applyAlignment="1">
      <alignment vertical="center" wrapText="1"/>
    </xf>
    <xf numFmtId="0" fontId="30" fillId="21" borderId="7" xfId="0" applyFont="1" applyFill="1" applyBorder="1" applyAlignment="1">
      <alignment vertical="center" wrapText="1"/>
    </xf>
    <xf numFmtId="0" fontId="30" fillId="21" borderId="100" xfId="0" applyFont="1" applyFill="1" applyBorder="1" applyAlignment="1">
      <alignment vertical="center" wrapText="1"/>
    </xf>
    <xf numFmtId="0" fontId="31" fillId="3" borderId="97" xfId="0" applyFont="1" applyFill="1" applyBorder="1" applyAlignment="1">
      <alignment horizontal="left" vertical="center" wrapText="1"/>
    </xf>
    <xf numFmtId="0" fontId="31" fillId="3" borderId="139" xfId="0" applyFont="1" applyFill="1" applyBorder="1" applyAlignment="1">
      <alignment horizontal="left" vertical="center" wrapText="1"/>
    </xf>
    <xf numFmtId="0" fontId="31" fillId="3" borderId="132" xfId="0" applyFont="1" applyFill="1" applyBorder="1" applyAlignment="1">
      <alignment horizontal="left" vertical="center" wrapText="1"/>
    </xf>
    <xf numFmtId="0" fontId="31" fillId="3" borderId="7" xfId="0" applyFont="1" applyFill="1" applyBorder="1" applyAlignment="1">
      <alignment horizontal="left" vertical="center" wrapText="1"/>
    </xf>
    <xf numFmtId="0" fontId="31" fillId="3" borderId="13" xfId="0" applyFont="1" applyFill="1" applyBorder="1" applyAlignment="1">
      <alignment horizontal="left" vertical="center" wrapText="1"/>
    </xf>
    <xf numFmtId="0" fontId="65" fillId="24" borderId="6" xfId="0" applyFont="1" applyFill="1" applyBorder="1" applyAlignment="1">
      <alignment vertical="center" wrapText="1"/>
    </xf>
    <xf numFmtId="0" fontId="65" fillId="24" borderId="105" xfId="0" applyFont="1" applyFill="1" applyBorder="1" applyAlignment="1">
      <alignment vertical="center" wrapText="1"/>
    </xf>
    <xf numFmtId="0" fontId="42" fillId="3" borderId="139" xfId="0" applyFont="1" applyFill="1" applyBorder="1" applyAlignment="1">
      <alignment horizontal="left" vertical="center" wrapText="1"/>
    </xf>
    <xf numFmtId="0" fontId="42" fillId="3" borderId="132" xfId="0" applyFont="1" applyFill="1" applyBorder="1" applyAlignment="1">
      <alignment horizontal="left" vertical="center" wrapText="1"/>
    </xf>
    <xf numFmtId="0" fontId="31" fillId="3" borderId="142" xfId="0" applyFont="1" applyFill="1" applyBorder="1" applyAlignment="1">
      <alignment horizontal="left" vertical="center" wrapText="1"/>
    </xf>
    <xf numFmtId="0" fontId="54" fillId="21" borderId="7" xfId="0" applyFont="1" applyFill="1" applyBorder="1" applyAlignment="1">
      <alignment vertical="center" wrapText="1"/>
    </xf>
    <xf numFmtId="0" fontId="54" fillId="21" borderId="100" xfId="0" applyFont="1" applyFill="1" applyBorder="1" applyAlignment="1">
      <alignment vertical="center" wrapText="1"/>
    </xf>
    <xf numFmtId="0" fontId="42" fillId="3" borderId="13" xfId="0" applyFont="1" applyFill="1" applyBorder="1" applyAlignment="1">
      <alignment horizontal="left" vertical="center" wrapText="1"/>
    </xf>
    <xf numFmtId="0" fontId="38" fillId="3" borderId="142" xfId="0" applyFont="1" applyFill="1" applyBorder="1" applyAlignment="1">
      <alignment horizontal="left" vertical="center" wrapText="1"/>
    </xf>
    <xf numFmtId="0" fontId="37" fillId="23" borderId="39" xfId="0" applyFont="1" applyFill="1" applyBorder="1" applyAlignment="1">
      <alignment horizontal="right" vertical="center"/>
    </xf>
    <xf numFmtId="0" fontId="30" fillId="21" borderId="100" xfId="0" applyFont="1" applyFill="1" applyBorder="1" applyAlignment="1">
      <alignment horizontal="right" vertical="center" wrapText="1"/>
    </xf>
    <xf numFmtId="0" fontId="30" fillId="25" borderId="144" xfId="0" applyFont="1" applyFill="1" applyBorder="1" applyAlignment="1">
      <alignment vertical="center" wrapText="1"/>
    </xf>
    <xf numFmtId="0" fontId="30" fillId="21" borderId="8" xfId="0" applyFont="1" applyFill="1" applyBorder="1" applyAlignment="1">
      <alignment horizontal="right" vertical="center" wrapText="1"/>
    </xf>
    <xf numFmtId="0" fontId="30" fillId="21" borderId="143" xfId="0" applyFont="1" applyFill="1" applyBorder="1" applyAlignment="1">
      <alignment vertical="center"/>
    </xf>
    <xf numFmtId="0" fontId="62" fillId="24" borderId="30" xfId="0" applyFont="1" applyFill="1" applyBorder="1" applyAlignment="1">
      <alignment vertical="center"/>
    </xf>
    <xf numFmtId="0" fontId="62" fillId="24" borderId="31" xfId="0" applyFont="1" applyFill="1" applyBorder="1" applyAlignment="1">
      <alignment vertical="center"/>
    </xf>
    <xf numFmtId="0" fontId="29" fillId="0" borderId="53" xfId="0" applyFont="1" applyBorder="1" applyAlignment="1">
      <alignment horizontal="left" vertical="center" wrapText="1"/>
    </xf>
    <xf numFmtId="0" fontId="29" fillId="0" borderId="76" xfId="0" applyFont="1" applyBorder="1" applyAlignment="1">
      <alignment horizontal="left" vertical="center" wrapText="1"/>
    </xf>
    <xf numFmtId="0" fontId="29" fillId="0" borderId="107" xfId="0" applyFont="1" applyBorder="1" applyAlignment="1">
      <alignment horizontal="left" vertical="center" wrapText="1"/>
    </xf>
    <xf numFmtId="0" fontId="29" fillId="3" borderId="4" xfId="0" applyFont="1" applyFill="1" applyBorder="1" applyAlignment="1">
      <alignment vertical="center"/>
    </xf>
    <xf numFmtId="0" fontId="29" fillId="3" borderId="53" xfId="0" applyFont="1" applyFill="1" applyBorder="1" applyAlignment="1">
      <alignment vertical="center" wrapText="1"/>
    </xf>
    <xf numFmtId="0" fontId="29" fillId="25" borderId="76" xfId="0" applyFont="1" applyFill="1" applyBorder="1" applyAlignment="1">
      <alignment vertical="center" wrapText="1"/>
    </xf>
    <xf numFmtId="0" fontId="29" fillId="25" borderId="76" xfId="0" applyFont="1" applyFill="1" applyBorder="1" applyAlignment="1">
      <alignment horizontal="left" vertical="center" wrapText="1"/>
    </xf>
    <xf numFmtId="0" fontId="29" fillId="3" borderId="35" xfId="0" applyFont="1" applyFill="1" applyBorder="1" applyAlignment="1">
      <alignment vertical="center" wrapText="1"/>
    </xf>
    <xf numFmtId="0" fontId="35" fillId="3" borderId="8" xfId="0" applyFont="1" applyFill="1" applyBorder="1" applyAlignment="1">
      <alignment vertical="center"/>
    </xf>
    <xf numFmtId="0" fontId="35" fillId="3" borderId="9" xfId="0" applyFont="1" applyFill="1" applyBorder="1" applyAlignment="1">
      <alignment vertical="center"/>
    </xf>
    <xf numFmtId="0" fontId="29" fillId="3" borderId="110" xfId="0" applyFont="1" applyFill="1" applyBorder="1" applyAlignment="1">
      <alignment vertical="center"/>
    </xf>
    <xf numFmtId="0" fontId="29" fillId="3" borderId="42" xfId="0" applyFont="1" applyFill="1" applyBorder="1" applyAlignment="1">
      <alignment vertical="center"/>
    </xf>
    <xf numFmtId="0" fontId="29" fillId="3" borderId="83" xfId="0" applyFont="1" applyFill="1" applyBorder="1" applyAlignment="1">
      <alignment vertical="center" wrapText="1"/>
    </xf>
    <xf numFmtId="0" fontId="30" fillId="3" borderId="35" xfId="0" applyFont="1" applyFill="1" applyBorder="1" applyAlignment="1">
      <alignment vertical="center"/>
    </xf>
    <xf numFmtId="0" fontId="66" fillId="24" borderId="31" xfId="0" applyFont="1" applyFill="1" applyBorder="1" applyAlignment="1">
      <alignment vertical="center"/>
    </xf>
    <xf numFmtId="0" fontId="30" fillId="3" borderId="4" xfId="0" applyFont="1" applyFill="1" applyBorder="1" applyAlignment="1">
      <alignment horizontal="right" vertical="center" wrapText="1"/>
    </xf>
    <xf numFmtId="0" fontId="39" fillId="3" borderId="166" xfId="0" applyFont="1" applyFill="1" applyBorder="1" applyAlignment="1">
      <alignment horizontal="right" vertical="center" wrapText="1"/>
    </xf>
    <xf numFmtId="0" fontId="30" fillId="3" borderId="0" xfId="0" applyFont="1" applyFill="1" applyAlignment="1">
      <alignment horizontal="center" vertical="center"/>
    </xf>
    <xf numFmtId="0" fontId="58" fillId="24" borderId="31" xfId="0" applyFont="1" applyFill="1" applyBorder="1" applyAlignment="1">
      <alignment vertical="center"/>
    </xf>
    <xf numFmtId="0" fontId="29" fillId="3" borderId="4" xfId="0" applyFont="1" applyFill="1" applyBorder="1"/>
    <xf numFmtId="0" fontId="29" fillId="3" borderId="5" xfId="0" applyFont="1" applyFill="1" applyBorder="1"/>
    <xf numFmtId="0" fontId="29" fillId="3" borderId="85" xfId="0" applyFont="1" applyFill="1" applyBorder="1" applyAlignment="1" applyProtection="1">
      <alignment vertical="center"/>
      <protection locked="0"/>
    </xf>
    <xf numFmtId="0" fontId="30" fillId="3" borderId="36" xfId="0" applyFont="1" applyFill="1" applyBorder="1" applyAlignment="1" applyProtection="1">
      <alignment vertical="center" wrapText="1"/>
      <protection locked="0"/>
    </xf>
    <xf numFmtId="0" fontId="29" fillId="0" borderId="0" xfId="0" applyFont="1" applyAlignment="1" applyProtection="1">
      <alignment vertical="center" wrapText="1"/>
      <protection locked="0"/>
    </xf>
    <xf numFmtId="0" fontId="35" fillId="0" borderId="0" xfId="0" applyFont="1" applyAlignment="1" applyProtection="1">
      <alignment vertical="center"/>
      <protection locked="0"/>
    </xf>
    <xf numFmtId="0" fontId="49" fillId="0" borderId="0" xfId="7" applyFont="1" applyAlignment="1" applyProtection="1">
      <alignment vertical="center" wrapText="1"/>
      <protection locked="0"/>
    </xf>
    <xf numFmtId="0" fontId="30" fillId="21" borderId="99" xfId="0" applyFont="1" applyFill="1" applyBorder="1" applyAlignment="1">
      <alignment vertical="center" wrapText="1"/>
    </xf>
    <xf numFmtId="49" fontId="54" fillId="21" borderId="32" xfId="0" applyNumberFormat="1" applyFont="1" applyFill="1" applyBorder="1" applyAlignment="1">
      <alignment horizontal="left" vertical="center"/>
    </xf>
    <xf numFmtId="0" fontId="30" fillId="21" borderId="10" xfId="0" applyFont="1" applyFill="1" applyBorder="1" applyAlignment="1">
      <alignment vertical="center" wrapText="1"/>
    </xf>
    <xf numFmtId="14" fontId="54" fillId="21" borderId="45" xfId="0" applyNumberFormat="1" applyFont="1" applyFill="1" applyBorder="1" applyAlignment="1" applyProtection="1">
      <alignment horizontal="left" vertical="center"/>
      <protection locked="0"/>
    </xf>
    <xf numFmtId="0" fontId="79" fillId="28" borderId="0" xfId="0" applyFont="1" applyFill="1" applyAlignment="1">
      <alignment vertical="center"/>
    </xf>
    <xf numFmtId="0" fontId="83" fillId="28" borderId="0" xfId="0" applyFont="1" applyFill="1" applyAlignment="1">
      <alignment horizontal="right" vertical="center"/>
    </xf>
    <xf numFmtId="0" fontId="29" fillId="21" borderId="0" xfId="8" applyFont="1" applyFill="1" applyAlignment="1">
      <alignment horizontal="justify" vertical="center" wrapText="1"/>
    </xf>
    <xf numFmtId="0" fontId="27" fillId="21" borderId="0" xfId="8" applyFont="1" applyFill="1" applyAlignment="1">
      <alignment horizontal="center" vertical="center"/>
    </xf>
    <xf numFmtId="0" fontId="74" fillId="21" borderId="0" xfId="8" applyFont="1" applyFill="1" applyAlignment="1">
      <alignment horizontal="center" vertical="center"/>
    </xf>
    <xf numFmtId="0" fontId="28" fillId="21" borderId="0" xfId="8" applyFont="1" applyFill="1" applyAlignment="1">
      <alignment horizontal="center" vertical="center"/>
    </xf>
    <xf numFmtId="0" fontId="47" fillId="9" borderId="6" xfId="10" applyFont="1" applyFill="1" applyBorder="1" applyAlignment="1">
      <alignment horizontal="center" vertical="center"/>
    </xf>
    <xf numFmtId="0" fontId="47" fillId="9" borderId="47" xfId="10" applyFont="1" applyFill="1" applyBorder="1" applyAlignment="1">
      <alignment horizontal="center" vertical="center"/>
    </xf>
    <xf numFmtId="0" fontId="47" fillId="9" borderId="32" xfId="10" applyFont="1" applyFill="1" applyBorder="1" applyAlignment="1">
      <alignment horizontal="center" vertical="center"/>
    </xf>
    <xf numFmtId="0" fontId="29" fillId="0" borderId="0" xfId="0" applyFont="1" applyAlignment="1">
      <alignment horizontal="center" vertical="center" wrapText="1"/>
    </xf>
    <xf numFmtId="0" fontId="37" fillId="0" borderId="0" xfId="9" applyFont="1" applyAlignment="1">
      <alignment horizontal="left" vertical="center"/>
    </xf>
    <xf numFmtId="0" fontId="77" fillId="0" borderId="0" xfId="9" applyFont="1" applyAlignment="1">
      <alignment horizontal="left" vertical="center"/>
    </xf>
    <xf numFmtId="0" fontId="78" fillId="0" borderId="0" xfId="9" applyFont="1" applyAlignment="1">
      <alignment horizontal="left" vertical="center"/>
    </xf>
    <xf numFmtId="0" fontId="31" fillId="0" borderId="0" xfId="0" applyFont="1" applyAlignment="1">
      <alignment horizontal="left" vertical="center" wrapText="1"/>
    </xf>
    <xf numFmtId="0" fontId="29" fillId="0" borderId="0" xfId="0" applyFont="1" applyAlignment="1">
      <alignment horizontal="left" vertical="center" wrapText="1"/>
    </xf>
    <xf numFmtId="0" fontId="29" fillId="0" borderId="0" xfId="0" applyFont="1" applyAlignment="1">
      <alignment horizontal="left" vertical="center"/>
    </xf>
    <xf numFmtId="0" fontId="38" fillId="0" borderId="0" xfId="0" applyFont="1" applyAlignment="1">
      <alignment horizontal="left" vertical="center" wrapText="1"/>
    </xf>
    <xf numFmtId="0" fontId="75" fillId="21" borderId="0" xfId="10" applyFont="1" applyFill="1" applyAlignment="1">
      <alignment horizontal="center" vertical="center" wrapText="1"/>
    </xf>
    <xf numFmtId="0" fontId="33" fillId="21" borderId="0" xfId="10" applyFont="1" applyFill="1" applyAlignment="1">
      <alignment horizontal="center" vertical="center" wrapText="1"/>
    </xf>
    <xf numFmtId="0" fontId="77" fillId="0" borderId="0" xfId="9" applyFont="1" applyAlignment="1">
      <alignment horizontal="center" vertical="center" wrapText="1"/>
    </xf>
    <xf numFmtId="0" fontId="36" fillId="0" borderId="0" xfId="9" applyFont="1" applyAlignment="1">
      <alignment horizontal="left" vertical="center" wrapText="1"/>
    </xf>
    <xf numFmtId="0" fontId="37" fillId="0" borderId="0" xfId="9" applyFont="1" applyAlignment="1">
      <alignment horizontal="left" vertical="center" wrapText="1"/>
    </xf>
    <xf numFmtId="0" fontId="78" fillId="0" borderId="0" xfId="9" applyFont="1" applyAlignment="1">
      <alignment horizontal="left" vertical="center" wrapText="1"/>
    </xf>
    <xf numFmtId="0" fontId="29" fillId="0" borderId="0" xfId="0" applyFont="1" applyAlignment="1">
      <alignment horizontal="left" vertical="top" wrapText="1"/>
    </xf>
    <xf numFmtId="0" fontId="77" fillId="0" borderId="0" xfId="9" applyFont="1" applyAlignment="1">
      <alignment horizontal="left" vertical="center" wrapText="1"/>
    </xf>
    <xf numFmtId="0" fontId="31" fillId="0" borderId="0" xfId="0" applyFont="1" applyAlignment="1">
      <alignment horizontal="center" vertical="center" wrapText="1"/>
    </xf>
    <xf numFmtId="0" fontId="44" fillId="0" borderId="0" xfId="0" applyFont="1" applyAlignment="1">
      <alignment horizontal="center" wrapText="1"/>
    </xf>
    <xf numFmtId="0" fontId="48" fillId="0" borderId="0" xfId="0" applyFont="1" applyAlignment="1">
      <alignment horizontal="left" vertical="center" wrapText="1"/>
    </xf>
    <xf numFmtId="0" fontId="30" fillId="0" borderId="0" xfId="0" applyFont="1" applyAlignment="1">
      <alignment horizontal="left" vertical="center"/>
    </xf>
    <xf numFmtId="0" fontId="52" fillId="21" borderId="1" xfId="2" applyFont="1" applyFill="1" applyBorder="1" applyAlignment="1">
      <alignment horizontal="center" vertical="center" wrapText="1"/>
    </xf>
    <xf numFmtId="0" fontId="29" fillId="0" borderId="1" xfId="0" applyFont="1" applyBorder="1" applyAlignment="1">
      <alignment horizontal="left" vertical="center" wrapText="1"/>
    </xf>
    <xf numFmtId="0" fontId="30" fillId="0" borderId="96" xfId="0" applyFont="1" applyBorder="1" applyAlignment="1">
      <alignment horizontal="left" vertical="center"/>
    </xf>
    <xf numFmtId="0" fontId="30" fillId="0" borderId="101" xfId="0" applyFont="1" applyBorder="1" applyAlignment="1">
      <alignment horizontal="left" vertical="center"/>
    </xf>
    <xf numFmtId="0" fontId="30" fillId="0" borderId="47" xfId="0" applyFont="1" applyBorder="1" applyAlignment="1">
      <alignment horizontal="left" vertical="center"/>
    </xf>
    <xf numFmtId="0" fontId="56" fillId="0" borderId="178" xfId="0" applyFont="1" applyBorder="1" applyAlignment="1">
      <alignment horizontal="left" vertical="center"/>
    </xf>
    <xf numFmtId="0" fontId="30" fillId="25" borderId="148" xfId="0" applyFont="1" applyFill="1" applyBorder="1" applyAlignment="1">
      <alignment horizontal="center" vertical="center"/>
    </xf>
    <xf numFmtId="0" fontId="30" fillId="25" borderId="149" xfId="0" applyFont="1" applyFill="1" applyBorder="1" applyAlignment="1">
      <alignment horizontal="center" vertical="center"/>
    </xf>
    <xf numFmtId="0" fontId="48" fillId="0" borderId="0" xfId="0" applyFont="1" applyAlignment="1">
      <alignment horizontal="center" vertical="center" wrapText="1"/>
    </xf>
    <xf numFmtId="0" fontId="48" fillId="0" borderId="1" xfId="0" applyFont="1" applyBorder="1" applyAlignment="1">
      <alignment horizontal="center" vertical="center" wrapText="1"/>
    </xf>
    <xf numFmtId="0" fontId="61" fillId="0" borderId="0" xfId="7" applyFont="1" applyBorder="1" applyAlignment="1" applyProtection="1">
      <alignment horizontal="left" vertical="center" wrapText="1"/>
      <protection locked="0"/>
    </xf>
    <xf numFmtId="0" fontId="61" fillId="0" borderId="1" xfId="7" applyFont="1" applyBorder="1" applyAlignment="1" applyProtection="1">
      <alignment horizontal="left" vertical="center" wrapText="1"/>
      <protection locked="0"/>
    </xf>
    <xf numFmtId="0" fontId="82" fillId="21" borderId="0" xfId="2" applyFont="1" applyFill="1" applyAlignment="1">
      <alignment horizontal="center" vertical="center" wrapText="1"/>
    </xf>
    <xf numFmtId="0" fontId="29" fillId="3" borderId="92" xfId="0" applyFont="1" applyFill="1" applyBorder="1" applyAlignment="1">
      <alignment horizontal="left" vertical="center"/>
    </xf>
    <xf numFmtId="0" fontId="29" fillId="3" borderId="93" xfId="0" applyFont="1" applyFill="1" applyBorder="1" applyAlignment="1">
      <alignment horizontal="left" vertical="center"/>
    </xf>
    <xf numFmtId="0" fontId="29" fillId="0" borderId="4" xfId="0" applyFont="1" applyBorder="1" applyAlignment="1">
      <alignment horizontal="center" vertical="center" wrapText="1"/>
    </xf>
    <xf numFmtId="0" fontId="29" fillId="0" borderId="5" xfId="0" applyFont="1" applyBorder="1" applyAlignment="1">
      <alignment horizontal="center" vertical="center" wrapText="1"/>
    </xf>
    <xf numFmtId="0" fontId="61" fillId="3" borderId="4" xfId="7" applyFont="1" applyFill="1" applyBorder="1" applyAlignment="1" applyProtection="1">
      <alignment horizontal="center" vertical="center" wrapText="1"/>
      <protection locked="0"/>
    </xf>
    <xf numFmtId="0" fontId="61" fillId="3" borderId="5" xfId="7" applyFont="1" applyFill="1" applyBorder="1" applyAlignment="1" applyProtection="1">
      <alignment horizontal="center" vertical="center" wrapText="1"/>
      <protection locked="0"/>
    </xf>
    <xf numFmtId="0" fontId="61" fillId="3" borderId="4" xfId="7" applyFont="1" applyFill="1" applyBorder="1" applyAlignment="1" applyProtection="1">
      <alignment horizontal="center" vertical="center"/>
      <protection locked="0"/>
    </xf>
    <xf numFmtId="0" fontId="61" fillId="3" borderId="5" xfId="7" applyFont="1" applyFill="1" applyBorder="1" applyAlignment="1" applyProtection="1">
      <alignment horizontal="center" vertical="center"/>
      <protection locked="0"/>
    </xf>
    <xf numFmtId="0" fontId="30" fillId="3" borderId="11" xfId="0" applyFont="1" applyFill="1" applyBorder="1" applyAlignment="1">
      <alignment horizontal="center" vertical="center" wrapText="1"/>
    </xf>
    <xf numFmtId="0" fontId="30" fillId="3" borderId="12" xfId="0" applyFont="1" applyFill="1" applyBorder="1" applyAlignment="1">
      <alignment horizontal="center" vertical="center" wrapText="1"/>
    </xf>
    <xf numFmtId="0" fontId="30" fillId="3" borderId="4" xfId="0" applyFont="1" applyFill="1" applyBorder="1" applyAlignment="1">
      <alignment horizontal="center" vertical="center" wrapText="1"/>
    </xf>
    <xf numFmtId="0" fontId="30" fillId="3" borderId="5" xfId="0" applyFont="1" applyFill="1" applyBorder="1" applyAlignment="1">
      <alignment horizontal="center" vertical="center" wrapText="1"/>
    </xf>
    <xf numFmtId="0" fontId="31" fillId="0" borderId="4" xfId="0" applyFont="1" applyBorder="1" applyAlignment="1">
      <alignment horizontal="left" vertical="center" wrapText="1"/>
    </xf>
    <xf numFmtId="0" fontId="31" fillId="0" borderId="5" xfId="0" applyFont="1" applyBorder="1" applyAlignment="1">
      <alignment horizontal="left" vertical="center" wrapText="1"/>
    </xf>
    <xf numFmtId="0" fontId="29" fillId="3" borderId="5" xfId="0" applyFont="1" applyFill="1" applyBorder="1" applyAlignment="1">
      <alignment horizontal="center" vertical="center" wrapText="1"/>
    </xf>
    <xf numFmtId="0" fontId="29" fillId="3" borderId="4" xfId="0" applyFont="1" applyFill="1" applyBorder="1" applyAlignment="1">
      <alignment horizontal="center" vertical="center" wrapText="1"/>
    </xf>
    <xf numFmtId="0" fontId="31" fillId="3" borderId="4" xfId="0" applyFont="1" applyFill="1" applyBorder="1" applyAlignment="1">
      <alignment horizontal="center" vertical="center" wrapText="1"/>
    </xf>
    <xf numFmtId="0" fontId="31" fillId="3" borderId="5" xfId="0" applyFont="1" applyFill="1" applyBorder="1" applyAlignment="1">
      <alignment horizontal="center" vertical="center" wrapText="1"/>
    </xf>
    <xf numFmtId="0" fontId="30" fillId="3" borderId="16" xfId="0" applyFont="1" applyFill="1" applyBorder="1" applyAlignment="1">
      <alignment horizontal="center" vertical="center" wrapText="1"/>
    </xf>
    <xf numFmtId="0" fontId="30" fillId="3" borderId="17" xfId="0" applyFont="1" applyFill="1" applyBorder="1" applyAlignment="1">
      <alignment horizontal="center" vertical="center" wrapText="1"/>
    </xf>
    <xf numFmtId="0" fontId="42" fillId="0" borderId="167" xfId="0" applyFont="1" applyBorder="1" applyAlignment="1">
      <alignment horizontal="left" vertical="center" wrapText="1"/>
    </xf>
    <xf numFmtId="0" fontId="42" fillId="0" borderId="168" xfId="0" applyFont="1" applyBorder="1" applyAlignment="1">
      <alignment horizontal="left" vertical="center" wrapText="1"/>
    </xf>
    <xf numFmtId="0" fontId="30" fillId="3" borderId="14" xfId="0" applyFont="1" applyFill="1" applyBorder="1" applyAlignment="1">
      <alignment horizontal="center" vertical="center" wrapText="1"/>
    </xf>
    <xf numFmtId="0" fontId="30" fillId="3" borderId="15" xfId="0" applyFont="1" applyFill="1" applyBorder="1" applyAlignment="1">
      <alignment horizontal="center" vertical="center" wrapText="1"/>
    </xf>
    <xf numFmtId="0" fontId="39" fillId="25" borderId="11" xfId="0" applyFont="1" applyFill="1" applyBorder="1" applyAlignment="1">
      <alignment horizontal="left" vertical="center" wrapText="1"/>
    </xf>
    <xf numFmtId="0" fontId="39" fillId="25" borderId="12" xfId="0" applyFont="1" applyFill="1" applyBorder="1" applyAlignment="1">
      <alignment horizontal="left" vertical="center" wrapText="1"/>
    </xf>
    <xf numFmtId="0" fontId="48" fillId="0" borderId="7" xfId="0" applyFont="1" applyBorder="1" applyAlignment="1">
      <alignment horizontal="left" vertical="center" wrapText="1"/>
    </xf>
    <xf numFmtId="0" fontId="48" fillId="0" borderId="10" xfId="0" applyFont="1" applyBorder="1" applyAlignment="1">
      <alignment horizontal="left" vertical="center" wrapText="1"/>
    </xf>
    <xf numFmtId="0" fontId="31" fillId="3" borderId="4" xfId="0" applyFont="1" applyFill="1" applyBorder="1" applyAlignment="1">
      <alignment horizontal="left" vertical="center" wrapText="1"/>
    </xf>
    <xf numFmtId="0" fontId="31" fillId="3" borderId="5" xfId="0" applyFont="1" applyFill="1" applyBorder="1" applyAlignment="1">
      <alignment horizontal="left" vertical="center" wrapText="1"/>
    </xf>
    <xf numFmtId="0" fontId="44" fillId="25" borderId="16" xfId="0" applyFont="1" applyFill="1" applyBorder="1" applyAlignment="1">
      <alignment horizontal="center" vertical="center" wrapText="1"/>
    </xf>
    <xf numFmtId="0" fontId="44" fillId="25" borderId="17" xfId="0" applyFont="1" applyFill="1" applyBorder="1" applyAlignment="1">
      <alignment horizontal="center" vertical="center" wrapText="1"/>
    </xf>
    <xf numFmtId="0" fontId="67" fillId="0" borderId="28" xfId="0" applyFont="1" applyBorder="1" applyAlignment="1">
      <alignment horizontal="left" vertical="center" wrapText="1"/>
    </xf>
    <xf numFmtId="0" fontId="67" fillId="0" borderId="29" xfId="0" applyFont="1" applyBorder="1" applyAlignment="1">
      <alignment horizontal="left" vertical="center" wrapText="1"/>
    </xf>
    <xf numFmtId="0" fontId="57" fillId="22" borderId="148" xfId="7" quotePrefix="1" applyFont="1" applyFill="1" applyBorder="1" applyAlignment="1" applyProtection="1">
      <alignment horizontal="center" vertical="center"/>
      <protection locked="0"/>
    </xf>
    <xf numFmtId="0" fontId="57" fillId="22" borderId="149" xfId="7" quotePrefix="1" applyFont="1" applyFill="1" applyBorder="1" applyAlignment="1" applyProtection="1">
      <alignment horizontal="center" vertical="center"/>
      <protection locked="0"/>
    </xf>
    <xf numFmtId="0" fontId="69" fillId="0" borderId="0" xfId="0" applyFont="1" applyAlignment="1">
      <alignment horizontal="center" vertical="center"/>
    </xf>
    <xf numFmtId="0" fontId="67" fillId="0" borderId="0" xfId="0" applyFont="1" applyAlignment="1">
      <alignment horizontal="left" vertical="center"/>
    </xf>
    <xf numFmtId="0" fontId="48" fillId="0" borderId="0" xfId="0" applyFont="1" applyAlignment="1">
      <alignment horizontal="center" vertical="center"/>
    </xf>
    <xf numFmtId="0" fontId="30" fillId="25" borderId="0" xfId="0" applyFont="1" applyFill="1" applyAlignment="1">
      <alignment horizontal="left" vertical="center"/>
    </xf>
    <xf numFmtId="49" fontId="48" fillId="0" borderId="0" xfId="0" applyNumberFormat="1" applyFont="1" applyAlignment="1">
      <alignment horizontal="left" vertical="center"/>
    </xf>
    <xf numFmtId="0" fontId="48" fillId="0" borderId="0" xfId="0" applyFont="1" applyAlignment="1">
      <alignment horizontal="left" vertical="center"/>
    </xf>
    <xf numFmtId="0" fontId="16" fillId="25" borderId="33" xfId="0" applyFont="1" applyFill="1" applyBorder="1" applyAlignment="1">
      <alignment horizontal="left" vertical="center"/>
    </xf>
    <xf numFmtId="0" fontId="16" fillId="25" borderId="146" xfId="0" applyFont="1" applyFill="1" applyBorder="1" applyAlignment="1">
      <alignment horizontal="left" vertical="center"/>
    </xf>
    <xf numFmtId="0" fontId="16" fillId="24" borderId="42" xfId="0" applyFont="1" applyFill="1" applyBorder="1" applyAlignment="1">
      <alignment horizontal="left" vertical="center"/>
    </xf>
    <xf numFmtId="0" fontId="16" fillId="24" borderId="43" xfId="0" applyFont="1" applyFill="1" applyBorder="1" applyAlignment="1">
      <alignment horizontal="left" vertical="center"/>
    </xf>
    <xf numFmtId="0" fontId="16" fillId="21" borderId="76" xfId="0" applyFont="1" applyFill="1" applyBorder="1" applyAlignment="1">
      <alignment horizontal="left" vertical="center"/>
    </xf>
    <xf numFmtId="0" fontId="16" fillId="21" borderId="77" xfId="0" applyFont="1" applyFill="1" applyBorder="1" applyAlignment="1">
      <alignment horizontal="left" vertical="center"/>
    </xf>
    <xf numFmtId="0" fontId="16" fillId="21" borderId="66" xfId="0" applyFont="1" applyFill="1" applyBorder="1" applyAlignment="1">
      <alignment horizontal="left" vertical="center"/>
    </xf>
    <xf numFmtId="0" fontId="16" fillId="21" borderId="49" xfId="0" applyFont="1" applyFill="1" applyBorder="1" applyAlignment="1">
      <alignment horizontal="left" vertical="center"/>
    </xf>
    <xf numFmtId="0" fontId="16" fillId="21" borderId="77" xfId="0" applyFont="1" applyFill="1" applyBorder="1" applyAlignment="1">
      <alignment horizontal="center" vertical="center"/>
    </xf>
    <xf numFmtId="0" fontId="16" fillId="24" borderId="43" xfId="0" applyFont="1" applyFill="1" applyBorder="1" applyAlignment="1">
      <alignment horizontal="center" vertical="center"/>
    </xf>
    <xf numFmtId="0" fontId="16" fillId="24" borderId="66" xfId="0" applyFont="1" applyFill="1" applyBorder="1" applyAlignment="1">
      <alignment horizontal="center" vertical="center"/>
    </xf>
    <xf numFmtId="0" fontId="16" fillId="24" borderId="49" xfId="0" applyFont="1" applyFill="1" applyBorder="1" applyAlignment="1">
      <alignment horizontal="center" vertical="center"/>
    </xf>
    <xf numFmtId="0" fontId="16" fillId="24" borderId="67" xfId="0" applyFont="1" applyFill="1" applyBorder="1" applyAlignment="1">
      <alignment horizontal="center" vertical="center"/>
    </xf>
    <xf numFmtId="0" fontId="16" fillId="25" borderId="89" xfId="0" applyFont="1" applyFill="1" applyBorder="1" applyAlignment="1">
      <alignment horizontal="left" vertical="center"/>
    </xf>
    <xf numFmtId="0" fontId="16" fillId="25" borderId="48" xfId="0" applyFont="1" applyFill="1" applyBorder="1" applyAlignment="1">
      <alignment horizontal="left" vertical="center"/>
    </xf>
    <xf numFmtId="0" fontId="16" fillId="25" borderId="90" xfId="0" applyFont="1" applyFill="1" applyBorder="1" applyAlignment="1">
      <alignment horizontal="left" vertical="center"/>
    </xf>
    <xf numFmtId="0" fontId="16" fillId="25" borderId="34" xfId="0" applyFont="1" applyFill="1" applyBorder="1" applyAlignment="1">
      <alignment horizontal="left" vertical="center"/>
    </xf>
    <xf numFmtId="0" fontId="16" fillId="21" borderId="78" xfId="0" applyFont="1" applyFill="1" applyBorder="1" applyAlignment="1">
      <alignment horizontal="left" vertical="center"/>
    </xf>
    <xf numFmtId="0" fontId="16" fillId="24" borderId="109" xfId="0" applyFont="1" applyFill="1" applyBorder="1" applyAlignment="1">
      <alignment horizontal="left" vertical="center"/>
    </xf>
    <xf numFmtId="0" fontId="80" fillId="23" borderId="71" xfId="12" applyFont="1" applyFill="1" applyBorder="1" applyAlignment="1">
      <alignment horizontal="center" vertical="center"/>
    </xf>
    <xf numFmtId="0" fontId="80" fillId="23" borderId="72" xfId="12" applyFont="1" applyFill="1" applyBorder="1" applyAlignment="1">
      <alignment horizontal="center" vertical="center"/>
    </xf>
    <xf numFmtId="0" fontId="80" fillId="23" borderId="59" xfId="12" applyFont="1" applyFill="1" applyBorder="1" applyAlignment="1">
      <alignment horizontal="center" vertical="center"/>
    </xf>
    <xf numFmtId="0" fontId="85" fillId="0" borderId="68" xfId="12" applyFont="1" applyBorder="1" applyAlignment="1">
      <alignment horizontal="left" vertical="center" wrapText="1"/>
    </xf>
    <xf numFmtId="0" fontId="85" fillId="0" borderId="69" xfId="12" applyFont="1" applyBorder="1" applyAlignment="1">
      <alignment horizontal="left" vertical="center" wrapText="1"/>
    </xf>
    <xf numFmtId="0" fontId="85" fillId="0" borderId="70" xfId="12" applyFont="1" applyBorder="1" applyAlignment="1">
      <alignment horizontal="left" vertical="center" wrapText="1"/>
    </xf>
    <xf numFmtId="0" fontId="85" fillId="0" borderId="66" xfId="12" applyFont="1" applyBorder="1" applyAlignment="1">
      <alignment horizontal="left" vertical="center" wrapText="1"/>
    </xf>
    <xf numFmtId="0" fontId="85" fillId="0" borderId="49" xfId="12" applyFont="1" applyBorder="1" applyAlignment="1">
      <alignment horizontal="left" vertical="center" wrapText="1"/>
    </xf>
    <xf numFmtId="0" fontId="85" fillId="0" borderId="67" xfId="12" applyFont="1" applyBorder="1" applyAlignment="1">
      <alignment horizontal="left" vertical="center" wrapText="1"/>
    </xf>
    <xf numFmtId="0" fontId="85" fillId="0" borderId="64" xfId="12" applyFont="1" applyBorder="1" applyAlignment="1">
      <alignment horizontal="left" vertical="center" wrapText="1"/>
    </xf>
    <xf numFmtId="0" fontId="85" fillId="0" borderId="50" xfId="12" applyFont="1" applyBorder="1" applyAlignment="1">
      <alignment horizontal="left" vertical="center" wrapText="1"/>
    </xf>
    <xf numFmtId="0" fontId="85" fillId="0" borderId="65" xfId="12" applyFont="1" applyBorder="1" applyAlignment="1">
      <alignment horizontal="left" vertical="center" wrapText="1"/>
    </xf>
    <xf numFmtId="0" fontId="86" fillId="23" borderId="51" xfId="0" applyFont="1" applyFill="1" applyBorder="1" applyAlignment="1">
      <alignment horizontal="center" vertical="center" wrapText="1"/>
    </xf>
    <xf numFmtId="0" fontId="86" fillId="23" borderId="86" xfId="0" applyFont="1" applyFill="1" applyBorder="1" applyAlignment="1">
      <alignment horizontal="center" vertical="center" wrapText="1"/>
    </xf>
    <xf numFmtId="0" fontId="86" fillId="23" borderId="89" xfId="0" applyFont="1" applyFill="1" applyBorder="1" applyAlignment="1">
      <alignment horizontal="center" vertical="center" wrapText="1"/>
    </xf>
    <xf numFmtId="0" fontId="86" fillId="23" borderId="48" xfId="0" applyFont="1" applyFill="1" applyBorder="1" applyAlignment="1">
      <alignment horizontal="center" vertical="center" wrapText="1"/>
    </xf>
    <xf numFmtId="0" fontId="86" fillId="23" borderId="90" xfId="0" applyFont="1" applyFill="1" applyBorder="1" applyAlignment="1">
      <alignment horizontal="center" vertical="center" wrapText="1"/>
    </xf>
    <xf numFmtId="0" fontId="86" fillId="23" borderId="18" xfId="0" applyFont="1" applyFill="1" applyBorder="1" applyAlignment="1">
      <alignment horizontal="center" vertical="center"/>
    </xf>
    <xf numFmtId="0" fontId="86" fillId="23" borderId="87" xfId="0" applyFont="1" applyFill="1" applyBorder="1" applyAlignment="1">
      <alignment horizontal="center" vertical="center"/>
    </xf>
    <xf numFmtId="0" fontId="86" fillId="23" borderId="52" xfId="0" applyFont="1" applyFill="1" applyBorder="1" applyAlignment="1">
      <alignment horizontal="center" vertical="center"/>
    </xf>
    <xf numFmtId="0" fontId="86" fillId="23" borderId="91" xfId="0" applyFont="1" applyFill="1" applyBorder="1" applyAlignment="1">
      <alignment horizontal="center" vertical="center"/>
    </xf>
  </cellXfs>
  <cellStyles count="14">
    <cellStyle name="Hyperlink" xfId="7" builtinId="8"/>
    <cellStyle name="Hyperlink 2" xfId="1" xr:uid="{00000000-0005-0000-0000-000001000000}"/>
    <cellStyle name="Hyperlink 3" xfId="5" xr:uid="{C1C0D0B4-698A-4C5D-94FC-F1A0C4E74754}"/>
    <cellStyle name="Hyperlink 4" xfId="11" xr:uid="{E331D27E-D166-4837-91A3-9A5C84A279D2}"/>
    <cellStyle name="Monedă 2" xfId="6" xr:uid="{58F22C97-3A2D-4BEB-A104-A3587839195C}"/>
    <cellStyle name="Normal" xfId="0" builtinId="0"/>
    <cellStyle name="Normal 2" xfId="2" xr:uid="{C8F948FC-4D34-423A-A9F6-26FD6ABE0970}"/>
    <cellStyle name="Normal 2 2" xfId="8" xr:uid="{38E7048F-3DA7-4703-BD99-EA7FDC5D85AD}"/>
    <cellStyle name="Normal 2 3" xfId="10" xr:uid="{72B0BD76-6188-4085-A7E7-69937101C449}"/>
    <cellStyle name="Normal 3" xfId="4" xr:uid="{09A6ACCA-A5C8-493F-8B8F-4E115E23E49C}"/>
    <cellStyle name="Normal 4" xfId="3" xr:uid="{9C19F295-92AC-A94B-816F-0D2F6B00C215}"/>
    <cellStyle name="Normal 5" xfId="9" xr:uid="{8F2E0B1A-1ACC-421C-B954-4D508395BE76}"/>
    <cellStyle name="Normal 6" xfId="12" xr:uid="{912DBA58-D4A3-41DD-9BB0-AC1BA1170DFC}"/>
    <cellStyle name="Normal_Liste" xfId="13" xr:uid="{680DFE46-2E50-4E1B-943A-3CC8293343FD}"/>
  </cellStyles>
  <dxfs count="42">
    <dxf>
      <font>
        <color theme="0" tint="-4.9989318521683403E-2"/>
      </font>
      <fill>
        <patternFill>
          <bgColor theme="0" tint="-4.9989318521683403E-2"/>
        </patternFill>
      </fill>
    </dxf>
    <dxf>
      <font>
        <color rgb="FFF3FCFF"/>
      </font>
      <fill>
        <patternFill>
          <bgColor rgb="FFF3FCFF"/>
        </patternFill>
      </fill>
    </dxf>
    <dxf>
      <font>
        <color rgb="FFF3FCFF"/>
      </font>
      <fill>
        <patternFill>
          <bgColor rgb="FFF3FCFF"/>
        </patternFill>
      </fill>
    </dxf>
    <dxf>
      <fill>
        <patternFill>
          <bgColor rgb="FFF3FCFF"/>
        </patternFill>
      </fill>
    </dxf>
    <dxf>
      <font>
        <color theme="0" tint="-4.9989318521683403E-2"/>
      </font>
      <fill>
        <patternFill>
          <bgColor rgb="FFF3FCFF"/>
        </patternFill>
      </fill>
    </dxf>
    <dxf>
      <font>
        <color theme="0"/>
      </font>
      <fill>
        <patternFill patternType="solid">
          <fgColor theme="0"/>
          <bgColor theme="0" tint="-4.9989318521683403E-2"/>
        </patternFill>
      </fill>
    </dxf>
    <dxf>
      <font>
        <b val="0"/>
        <i/>
        <color rgb="FFFF0000"/>
      </font>
    </dxf>
    <dxf>
      <font>
        <color theme="1" tint="0.499984740745262"/>
      </font>
      <fill>
        <patternFill>
          <bgColor theme="1" tint="0.499984740745262"/>
        </patternFill>
      </fill>
    </dxf>
    <dxf>
      <font>
        <color theme="0" tint="-0.14996795556505021"/>
      </font>
      <fill>
        <patternFill>
          <bgColor theme="0" tint="-0.14996795556505021"/>
        </patternFill>
      </fill>
    </dxf>
    <dxf>
      <font>
        <color theme="0" tint="-4.9989318521683403E-2"/>
      </font>
      <fill>
        <patternFill>
          <bgColor theme="0" tint="-4.9989318521683403E-2"/>
        </patternFill>
      </fill>
    </dxf>
    <dxf>
      <fill>
        <patternFill>
          <bgColor rgb="FFFFA7A7"/>
        </patternFill>
      </fill>
    </dxf>
    <dxf>
      <fill>
        <patternFill>
          <bgColor rgb="FFFABF8F"/>
        </patternFill>
      </fill>
    </dxf>
    <dxf>
      <fill>
        <patternFill>
          <bgColor rgb="FF92CDDC"/>
        </patternFill>
      </fill>
    </dxf>
    <dxf>
      <fill>
        <patternFill>
          <bgColor rgb="FF8BFFBF"/>
        </patternFill>
      </fill>
    </dxf>
    <dxf>
      <fill>
        <patternFill>
          <bgColor rgb="FFDDF0FF"/>
        </patternFill>
      </fill>
    </dxf>
    <dxf>
      <fill>
        <patternFill>
          <bgColor rgb="FFDDF0FF"/>
        </patternFill>
      </fill>
    </dxf>
    <dxf>
      <font>
        <color auto="1"/>
      </font>
      <fill>
        <patternFill>
          <bgColor rgb="FFDDF0FF"/>
        </patternFill>
      </fill>
    </dxf>
    <dxf>
      <fill>
        <patternFill>
          <bgColor rgb="FFDDF0FF"/>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auto="1"/>
      </font>
      <fill>
        <patternFill>
          <bgColor theme="0"/>
        </patternFill>
      </fill>
    </dxf>
    <dxf>
      <font>
        <b/>
        <i val="0"/>
        <strike val="0"/>
        <color rgb="FFFF0000"/>
      </font>
      <fill>
        <patternFill>
          <bgColor rgb="FFFFD9D9"/>
        </patternFill>
      </fill>
    </dxf>
    <dxf>
      <font>
        <b val="0"/>
        <i/>
        <color rgb="FFC00000"/>
      </font>
      <fill>
        <patternFill>
          <bgColor rgb="FFFFD9D9"/>
        </patternFill>
      </fill>
    </dxf>
    <dxf>
      <font>
        <b/>
        <i val="0"/>
        <color rgb="FFC00000"/>
      </font>
      <fill>
        <patternFill>
          <bgColor rgb="FFFFD9D9"/>
        </patternFill>
      </fill>
    </dxf>
    <dxf>
      <font>
        <color rgb="FFFF0000"/>
      </font>
    </dxf>
    <dxf>
      <fill>
        <patternFill>
          <bgColor rgb="FFDDF0FF"/>
        </patternFill>
      </fill>
    </dxf>
    <dxf>
      <fill>
        <patternFill patternType="solid">
          <bgColor theme="0"/>
        </patternFill>
      </fill>
    </dxf>
    <dxf>
      <font>
        <color theme="1"/>
      </font>
      <fill>
        <patternFill>
          <bgColor theme="0"/>
        </patternFill>
      </fill>
    </dxf>
    <dxf>
      <font>
        <color theme="1"/>
      </font>
      <fill>
        <patternFill>
          <bgColor theme="0"/>
        </patternFill>
      </fill>
    </dxf>
    <dxf>
      <font>
        <color theme="1" tint="0.499984740745262"/>
      </font>
      <fill>
        <patternFill>
          <fgColor auto="1"/>
          <bgColor theme="1" tint="0.499984740745262"/>
        </patternFill>
      </fill>
    </dxf>
    <dxf>
      <font>
        <color theme="1" tint="0.499984740745262"/>
      </font>
      <fill>
        <patternFill>
          <fgColor auto="1"/>
          <bgColor theme="1" tint="0.499984740745262"/>
        </patternFill>
      </fill>
    </dxf>
    <dxf>
      <font>
        <color theme="1" tint="0.499984740745262"/>
      </font>
      <fill>
        <patternFill>
          <fgColor auto="1"/>
          <bgColor theme="1" tint="0.499984740745262"/>
        </patternFill>
      </fill>
    </dxf>
    <dxf>
      <font>
        <color theme="1" tint="0.499984740745262"/>
      </font>
      <fill>
        <patternFill>
          <bgColor theme="1" tint="0.499984740745262"/>
        </patternFill>
      </fill>
    </dxf>
    <dxf>
      <font>
        <color theme="1" tint="0.499984740745262"/>
      </font>
      <fill>
        <patternFill>
          <bgColor theme="1" tint="0.499984740745262"/>
        </patternFill>
      </fill>
    </dxf>
    <dxf>
      <font>
        <color theme="1" tint="0.499984740745262"/>
      </font>
      <fill>
        <patternFill>
          <bgColor theme="1" tint="0.499984740745262"/>
        </patternFill>
      </fill>
    </dxf>
    <dxf>
      <font>
        <color rgb="FF9C5700"/>
      </font>
      <fill>
        <patternFill>
          <bgColor rgb="FFFFEB9C"/>
        </patternFill>
      </fill>
    </dxf>
  </dxfs>
  <tableStyles count="0" defaultTableStyle="TableStyleMedium2" defaultPivotStyle="PivotStyleLight16"/>
  <colors>
    <mruColors>
      <color rgb="FF0000FF"/>
      <color rgb="FFF3FCFF"/>
      <color rgb="FFFBFDFF"/>
      <color rgb="FF99CCFF"/>
      <color rgb="FFFABF8F"/>
      <color rgb="FF92CDDC"/>
      <color rgb="FFACEBF2"/>
      <color rgb="FFDDF0FF"/>
      <color rgb="FFFFD9D9"/>
      <color rgb="FFE1F7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18" Type="http://schemas.microsoft.com/office/2022/11/relationships/FeaturePropertyBag" Target="featurePropertyBag/featurePropertyBag.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sharedStrings" Target="sharedStrings.xml"/><Relationship Id="rId17" Type="http://schemas.microsoft.com/office/2017/06/relationships/rdRichValueTypes" Target="richData/rdRichValueTypes.xml"/><Relationship Id="rId2" Type="http://schemas.openxmlformats.org/officeDocument/2006/relationships/worksheet" Target="worksheets/sheet2.xml"/><Relationship Id="rId16" Type="http://schemas.microsoft.com/office/2017/06/relationships/rdRichValueStructure" Target="richData/rdrichvaluestructure.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microsoft.com/office/2017/06/relationships/rdRichValue" Target="richData/rdrichvalue.xml"/><Relationship Id="rId10" Type="http://schemas.openxmlformats.org/officeDocument/2006/relationships/theme" Target="theme/theme1.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microsoft.com/office/2022/10/relationships/richValueRel" Target="richData/richValueRel.xml"/><Relationship Id="rId22"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1" Type="http://schemas.openxmlformats.org/officeDocument/2006/relationships/image" Target="../media/image3.png"/></Relationships>
</file>

<file path=xl/drawings/_rels/drawing3.xml.rels><?xml version="1.0" encoding="UTF-8" standalone="yes"?>
<Relationships xmlns="http://schemas.openxmlformats.org/package/2006/relationships"><Relationship Id="rId1" Type="http://schemas.openxmlformats.org/officeDocument/2006/relationships/image" Target="../media/image4.png"/></Relationships>
</file>

<file path=xl/drawings/_rels/drawing4.xml.rels><?xml version="1.0" encoding="UTF-8" standalone="yes"?>
<Relationships xmlns="http://schemas.openxmlformats.org/package/2006/relationships"><Relationship Id="rId1"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2</xdr:col>
      <xdr:colOff>9932</xdr:colOff>
      <xdr:row>2</xdr:row>
      <xdr:rowOff>39129</xdr:rowOff>
    </xdr:from>
    <xdr:to>
      <xdr:col>5</xdr:col>
      <xdr:colOff>1430</xdr:colOff>
      <xdr:row>4</xdr:row>
      <xdr:rowOff>360155</xdr:rowOff>
    </xdr:to>
    <xdr:pic>
      <xdr:nvPicPr>
        <xdr:cNvPr id="2" name="Imagine 1">
          <a:extLst>
            <a:ext uri="{FF2B5EF4-FFF2-40B4-BE49-F238E27FC236}">
              <a16:creationId xmlns:a16="http://schemas.microsoft.com/office/drawing/2014/main" id="{3678E04A-0362-4DA2-A997-AFD5AB624B5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02057" y="166129"/>
          <a:ext cx="3867538" cy="1086836"/>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12700</xdr:colOff>
      <xdr:row>0</xdr:row>
      <xdr:rowOff>184150</xdr:rowOff>
    </xdr:from>
    <xdr:to>
      <xdr:col>5</xdr:col>
      <xdr:colOff>742815</xdr:colOff>
      <xdr:row>1</xdr:row>
      <xdr:rowOff>794150</xdr:rowOff>
    </xdr:to>
    <xdr:pic>
      <xdr:nvPicPr>
        <xdr:cNvPr id="2" name="Imagine 1">
          <a:extLst>
            <a:ext uri="{FF2B5EF4-FFF2-40B4-BE49-F238E27FC236}">
              <a16:creationId xmlns:a16="http://schemas.microsoft.com/office/drawing/2014/main" id="{ADB46BFA-A7AD-4C96-AF00-C6E02BD5D54A}"/>
            </a:ext>
          </a:extLst>
        </xdr:cNvPr>
        <xdr:cNvPicPr>
          <a:picLocks noChangeAspect="1"/>
        </xdr:cNvPicPr>
      </xdr:nvPicPr>
      <xdr:blipFill>
        <a:blip xmlns:r="http://schemas.openxmlformats.org/officeDocument/2006/relationships" r:embed="rId1" cstate="print">
          <a:alphaModFix/>
          <a:extLst>
            <a:ext uri="{28A0092B-C50C-407E-A947-70E740481C1C}">
              <a14:useLocalDpi xmlns:a14="http://schemas.microsoft.com/office/drawing/2010/main" val="0"/>
            </a:ext>
          </a:extLst>
        </a:blip>
        <a:srcRect/>
        <a:stretch/>
      </xdr:blipFill>
      <xdr:spPr>
        <a:xfrm>
          <a:off x="311150" y="184150"/>
          <a:ext cx="3359015" cy="86400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2</xdr:col>
      <xdr:colOff>0</xdr:colOff>
      <xdr:row>0</xdr:row>
      <xdr:rowOff>118990</xdr:rowOff>
    </xdr:from>
    <xdr:to>
      <xdr:col>3</xdr:col>
      <xdr:colOff>645420</xdr:colOff>
      <xdr:row>1</xdr:row>
      <xdr:rowOff>835435</xdr:rowOff>
    </xdr:to>
    <xdr:pic>
      <xdr:nvPicPr>
        <xdr:cNvPr id="2" name="Imagine 1">
          <a:extLst>
            <a:ext uri="{FF2B5EF4-FFF2-40B4-BE49-F238E27FC236}">
              <a16:creationId xmlns:a16="http://schemas.microsoft.com/office/drawing/2014/main" id="{C31DE616-1DFC-4E94-BD43-E2670DB7FB0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93700" y="118990"/>
          <a:ext cx="3489490" cy="970445"/>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absolute">
    <xdr:from>
      <xdr:col>2</xdr:col>
      <xdr:colOff>96520</xdr:colOff>
      <xdr:row>0</xdr:row>
      <xdr:rowOff>117720</xdr:rowOff>
    </xdr:from>
    <xdr:to>
      <xdr:col>2</xdr:col>
      <xdr:colOff>3569232</xdr:colOff>
      <xdr:row>1</xdr:row>
      <xdr:rowOff>834165</xdr:rowOff>
    </xdr:to>
    <xdr:pic>
      <xdr:nvPicPr>
        <xdr:cNvPr id="2" name="Imagine 1">
          <a:extLst>
            <a:ext uri="{FF2B5EF4-FFF2-40B4-BE49-F238E27FC236}">
              <a16:creationId xmlns:a16="http://schemas.microsoft.com/office/drawing/2014/main" id="{C66F0546-2A0A-4263-A0BE-2B52EA8A63E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62280" y="117720"/>
          <a:ext cx="3472712" cy="967905"/>
        </a:xfrm>
        <a:prstGeom prst="rect">
          <a:avLst/>
        </a:prstGeom>
      </xdr:spPr>
    </xdr:pic>
    <xdr:clientData/>
  </xdr:twoCellAnchor>
</xdr:wsDr>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richData/_rels/richValueRel.xml.rels><?xml version="1.0" encoding="UTF-8" standalone="yes"?>
<Relationships xmlns="http://schemas.openxmlformats.org/package/2006/relationships"><Relationship Id="rId1" Type="http://schemas.openxmlformats.org/officeDocument/2006/relationships/image" Target="../media/image1.png"/></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
  <rv s="0">
    <v>0</v>
    <v>5</v>
    <v>Chevron arrows with solid fill</v>
  </rv>
</rvData>
</file>

<file path=xl/richData/rdrichvaluestructure.xml><?xml version="1.0" encoding="utf-8"?>
<rvStructures xmlns="http://schemas.microsoft.com/office/spreadsheetml/2017/richdata" count="1">
  <s t="_localImage">
    <k n="_rvRel:LocalImageIdentifier" t="i"/>
    <k n="CalcOrigin" t="i"/>
    <k n="Text" t="s"/>
  </s>
</rvStructures>
</file>

<file path=xl/richData/richValueRel.xml><?xml version="1.0" encoding="utf-8"?>
<richValueRels xmlns="http://schemas.microsoft.com/office/spreadsheetml/2022/richvaluerel" xmlns:r="http://schemas.openxmlformats.org/officeDocument/2006/relationships">
  <rel r:id="rId1"/>
</richValueRels>
</file>

<file path=xl/theme/theme1.xml><?xml version="1.0" encoding="utf-8"?>
<a:theme xmlns:a="http://schemas.openxmlformats.org/drawingml/2006/main" name="Temă Office">
  <a:themeElements>
    <a:clrScheme name="Galben">
      <a:dk1>
        <a:sysClr val="windowText" lastClr="000000"/>
      </a:dk1>
      <a:lt1>
        <a:sysClr val="window" lastClr="FFFFFF"/>
      </a:lt1>
      <a:dk2>
        <a:srgbClr val="39302A"/>
      </a:dk2>
      <a:lt2>
        <a:srgbClr val="E5DEDB"/>
      </a:lt2>
      <a:accent1>
        <a:srgbClr val="FFCA08"/>
      </a:accent1>
      <a:accent2>
        <a:srgbClr val="F8931D"/>
      </a:accent2>
      <a:accent3>
        <a:srgbClr val="CE8D3E"/>
      </a:accent3>
      <a:accent4>
        <a:srgbClr val="EC7016"/>
      </a:accent4>
      <a:accent5>
        <a:srgbClr val="E64823"/>
      </a:accent5>
      <a:accent6>
        <a:srgbClr val="9C6A6A"/>
      </a:accent6>
      <a:hlink>
        <a:srgbClr val="2998E3"/>
      </a:hlink>
      <a:folHlink>
        <a:srgbClr val="7F723D"/>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1.xml"/></Relationships>
</file>

<file path=xl/worksheets/_rels/sheet4.xml.rels><?xml version="1.0" encoding="UTF-8" standalone="yes"?>
<Relationships xmlns="http://schemas.openxmlformats.org/package/2006/relationships"><Relationship Id="rId8" Type="http://schemas.openxmlformats.org/officeDocument/2006/relationships/hyperlink" Target="https://op.europa.eu/en/publication-detail/-/publication/756d9260-ee54-11ea-991b-01aa75ed71a1" TargetMode="External"/><Relationship Id="rId13" Type="http://schemas.openxmlformats.org/officeDocument/2006/relationships/comments" Target="../comments2.xml"/><Relationship Id="rId3" Type="http://schemas.openxmlformats.org/officeDocument/2006/relationships/hyperlink" Target="https://op.europa.eu/en/publication-detail/-/publication/756d9260-ee54-11ea-991b-01aa75ed71a1" TargetMode="External"/><Relationship Id="rId7" Type="http://schemas.openxmlformats.org/officeDocument/2006/relationships/hyperlink" Target="https://legislatie.just.ro/Public/DetaliiDocument/293121" TargetMode="External"/><Relationship Id="rId12" Type="http://schemas.openxmlformats.org/officeDocument/2006/relationships/vmlDrawing" Target="../drawings/vmlDrawing2.vml"/><Relationship Id="rId2" Type="http://schemas.openxmlformats.org/officeDocument/2006/relationships/hyperlink" Target="https://eur-lex.europa.eu/eli/reco/2003/361/oj" TargetMode="External"/><Relationship Id="rId1" Type="http://schemas.openxmlformats.org/officeDocument/2006/relationships/hyperlink" Target="https://legislatie.just.ro/Public/DetaliiDocument/209670" TargetMode="External"/><Relationship Id="rId6" Type="http://schemas.openxmlformats.org/officeDocument/2006/relationships/hyperlink" Target="https://legislatie.just.ro/Public/DetaliiDocument/293121" TargetMode="External"/><Relationship Id="rId11" Type="http://schemas.openxmlformats.org/officeDocument/2006/relationships/drawing" Target="../drawings/drawing4.xml"/><Relationship Id="rId5" Type="http://schemas.openxmlformats.org/officeDocument/2006/relationships/hyperlink" Target="https://legislatie.just.ro/Public/DetaliiDocument/53946" TargetMode="External"/><Relationship Id="rId10" Type="http://schemas.openxmlformats.org/officeDocument/2006/relationships/printerSettings" Target="../printerSettings/printerSettings4.bin"/><Relationship Id="rId4" Type="http://schemas.openxmlformats.org/officeDocument/2006/relationships/hyperlink" Target="https://ec.europa.eu/growth/tools-databases/SME-Wizard" TargetMode="External"/><Relationship Id="rId9" Type="http://schemas.openxmlformats.org/officeDocument/2006/relationships/hyperlink" Target="https://ec.europa.eu/growth/tools-databases/SME-Wizard" TargetMode="Externa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8F5D33-AEFD-4366-8534-09AAD9ED3F8C}">
  <sheetPr codeName="Foaie1">
    <tabColor theme="7" tint="0.79998168889431442"/>
  </sheetPr>
  <dimension ref="B1:P23"/>
  <sheetViews>
    <sheetView showGridLines="0" zoomScaleNormal="100" zoomScaleSheetLayoutView="100" workbookViewId="0">
      <selection activeCell="F32" sqref="F32"/>
    </sheetView>
  </sheetViews>
  <sheetFormatPr defaultColWidth="9.21875" defaultRowHeight="30" customHeight="1"/>
  <cols>
    <col min="1" max="1" width="5.6640625" style="47" customWidth="1"/>
    <col min="2" max="2" width="1.44140625" style="47" customWidth="1"/>
    <col min="3" max="11" width="18.6640625" style="47" customWidth="1"/>
    <col min="12" max="12" width="1.44140625" style="47" customWidth="1"/>
    <col min="13" max="13" width="5.6640625" style="47" customWidth="1"/>
    <col min="14" max="14" width="12.6640625" style="47" hidden="1" customWidth="1"/>
    <col min="15" max="15" width="10.6640625" style="47" hidden="1" customWidth="1"/>
    <col min="16" max="16" width="45.6640625" style="47" hidden="1" customWidth="1"/>
    <col min="17" max="16384" width="9.21875" style="47"/>
  </cols>
  <sheetData>
    <row r="1" spans="2:16" ht="4.95" customHeight="1">
      <c r="B1" s="223"/>
      <c r="C1" s="223"/>
      <c r="D1" s="223"/>
      <c r="E1" s="223"/>
      <c r="F1" s="223"/>
      <c r="G1" s="223"/>
      <c r="H1" s="223"/>
      <c r="I1" s="223"/>
      <c r="J1" s="223"/>
      <c r="K1" s="223"/>
      <c r="L1" s="223"/>
    </row>
    <row r="2" spans="2:16" ht="7.95" customHeight="1">
      <c r="B2" s="223"/>
      <c r="C2" s="223"/>
      <c r="D2" s="223"/>
      <c r="E2" s="223"/>
      <c r="F2" s="223"/>
      <c r="G2" s="223"/>
      <c r="H2" s="223"/>
      <c r="I2" s="223"/>
      <c r="J2" s="223"/>
      <c r="K2" s="223"/>
      <c r="L2" s="223"/>
    </row>
    <row r="3" spans="2:16" s="45" customFormat="1" ht="30" customHeight="1">
      <c r="B3" s="221"/>
      <c r="C3" s="284"/>
      <c r="D3" s="280"/>
      <c r="E3" s="284"/>
      <c r="F3" s="284"/>
      <c r="G3" s="284"/>
      <c r="H3" s="284"/>
      <c r="I3" s="284"/>
      <c r="J3" s="285"/>
      <c r="K3" s="284"/>
      <c r="L3" s="221"/>
      <c r="N3" s="47"/>
      <c r="O3" s="47"/>
      <c r="P3" s="47"/>
    </row>
    <row r="4" spans="2:16" s="45" customFormat="1" ht="30" customHeight="1">
      <c r="B4" s="221"/>
      <c r="C4" s="284"/>
      <c r="D4" s="286"/>
      <c r="E4" s="284"/>
      <c r="F4" s="284"/>
      <c r="G4" s="284"/>
      <c r="H4" s="284"/>
      <c r="I4" s="284"/>
      <c r="J4" s="285"/>
      <c r="K4" s="284"/>
      <c r="L4" s="221"/>
      <c r="N4" s="47"/>
      <c r="O4" s="47"/>
      <c r="P4" s="47"/>
    </row>
    <row r="5" spans="2:16" s="45" customFormat="1" ht="30" customHeight="1" thickBot="1">
      <c r="B5" s="221"/>
      <c r="C5" s="468"/>
      <c r="D5" s="469"/>
      <c r="E5" s="468"/>
      <c r="F5" s="468"/>
      <c r="G5" s="468"/>
      <c r="H5" s="468"/>
      <c r="I5" s="468"/>
      <c r="J5" s="468"/>
      <c r="K5" s="468"/>
      <c r="L5" s="221"/>
      <c r="N5" s="47"/>
      <c r="O5" s="47"/>
      <c r="P5" s="47"/>
    </row>
    <row r="6" spans="2:16" s="42" customFormat="1" ht="10.050000000000001" customHeight="1" thickTop="1">
      <c r="B6" s="222"/>
      <c r="C6" s="287"/>
      <c r="D6" s="280"/>
      <c r="E6" s="280"/>
      <c r="F6" s="280"/>
      <c r="G6" s="280"/>
      <c r="H6" s="280"/>
      <c r="I6" s="280"/>
      <c r="J6" s="285"/>
      <c r="K6" s="288"/>
      <c r="L6" s="222"/>
    </row>
    <row r="7" spans="2:16" ht="20.100000000000001" customHeight="1">
      <c r="B7" s="223"/>
      <c r="C7" s="289"/>
      <c r="D7" s="290"/>
      <c r="E7" s="290"/>
      <c r="F7" s="290"/>
      <c r="G7" s="290"/>
      <c r="H7" s="290"/>
      <c r="I7" s="290"/>
      <c r="J7" s="290"/>
      <c r="K7" s="290"/>
      <c r="L7" s="223"/>
    </row>
    <row r="8" spans="2:16" ht="40.049999999999997" customHeight="1">
      <c r="B8" s="223"/>
      <c r="C8" s="566" t="s">
        <v>0</v>
      </c>
      <c r="D8" s="566"/>
      <c r="E8" s="566"/>
      <c r="F8" s="566"/>
      <c r="G8" s="566"/>
      <c r="H8" s="566"/>
      <c r="I8" s="566"/>
      <c r="J8" s="566"/>
      <c r="K8" s="566"/>
      <c r="L8" s="223"/>
    </row>
    <row r="9" spans="2:16" ht="30" customHeight="1">
      <c r="B9" s="223"/>
      <c r="C9" s="567" t="s">
        <v>603</v>
      </c>
      <c r="D9" s="567"/>
      <c r="E9" s="567"/>
      <c r="F9" s="567"/>
      <c r="G9" s="567"/>
      <c r="H9" s="567"/>
      <c r="I9" s="567"/>
      <c r="J9" s="567"/>
      <c r="K9" s="567"/>
      <c r="L9" s="223"/>
    </row>
    <row r="10" spans="2:16" ht="20.100000000000001" customHeight="1">
      <c r="B10" s="223"/>
      <c r="C10" s="568" t="s">
        <v>1</v>
      </c>
      <c r="D10" s="568"/>
      <c r="E10" s="568"/>
      <c r="F10" s="568"/>
      <c r="G10" s="568"/>
      <c r="H10" s="568"/>
      <c r="I10" s="568"/>
      <c r="J10" s="568"/>
      <c r="K10" s="568"/>
      <c r="L10" s="223"/>
    </row>
    <row r="11" spans="2:16" ht="20.100000000000001" customHeight="1">
      <c r="B11" s="223"/>
      <c r="C11" s="291"/>
      <c r="D11" s="291"/>
      <c r="E11" s="291"/>
      <c r="F11" s="291"/>
      <c r="G11" s="291"/>
      <c r="H11" s="291"/>
      <c r="I11" s="291"/>
      <c r="J11" s="291"/>
      <c r="K11" s="291"/>
      <c r="L11" s="223"/>
    </row>
    <row r="12" spans="2:16" ht="20.100000000000001" customHeight="1" thickBot="1">
      <c r="B12" s="223"/>
      <c r="C12" s="565" t="s">
        <v>631</v>
      </c>
      <c r="D12" s="565"/>
      <c r="E12" s="565"/>
      <c r="F12" s="565"/>
      <c r="G12" s="565"/>
      <c r="H12" s="565"/>
      <c r="I12" s="565"/>
      <c r="J12" s="565"/>
      <c r="K12" s="565"/>
      <c r="L12" s="223"/>
    </row>
    <row r="13" spans="2:16" ht="20.55" customHeight="1">
      <c r="B13" s="223"/>
      <c r="C13" s="565"/>
      <c r="D13" s="565"/>
      <c r="E13" s="565"/>
      <c r="F13" s="565"/>
      <c r="G13" s="565"/>
      <c r="H13" s="565"/>
      <c r="I13" s="565"/>
      <c r="J13" s="565"/>
      <c r="K13" s="565"/>
      <c r="L13" s="223"/>
      <c r="N13" s="569" t="s">
        <v>2</v>
      </c>
      <c r="O13" s="570"/>
      <c r="P13" s="571"/>
    </row>
    <row r="14" spans="2:16" ht="20.100000000000001" customHeight="1" thickBot="1">
      <c r="B14" s="223"/>
      <c r="C14" s="565"/>
      <c r="D14" s="565"/>
      <c r="E14" s="565"/>
      <c r="F14" s="565"/>
      <c r="G14" s="565"/>
      <c r="H14" s="565"/>
      <c r="I14" s="565"/>
      <c r="J14" s="565"/>
      <c r="K14" s="565"/>
      <c r="L14" s="223"/>
      <c r="N14" s="470" t="s">
        <v>3</v>
      </c>
      <c r="O14" s="471" t="s">
        <v>4</v>
      </c>
      <c r="P14" s="472" t="s">
        <v>5</v>
      </c>
    </row>
    <row r="15" spans="2:16" ht="20.100000000000001" customHeight="1" thickTop="1">
      <c r="B15" s="223"/>
      <c r="C15" s="565"/>
      <c r="D15" s="565"/>
      <c r="E15" s="565"/>
      <c r="F15" s="565"/>
      <c r="G15" s="565"/>
      <c r="H15" s="565"/>
      <c r="I15" s="565"/>
      <c r="J15" s="565"/>
      <c r="K15" s="565"/>
      <c r="L15" s="223"/>
      <c r="N15" s="48">
        <v>45566</v>
      </c>
      <c r="O15" s="49" t="s">
        <v>6</v>
      </c>
      <c r="P15" s="50" t="s">
        <v>7</v>
      </c>
    </row>
    <row r="16" spans="2:16" ht="20.100000000000001" customHeight="1">
      <c r="B16" s="223"/>
      <c r="C16" s="565"/>
      <c r="D16" s="565"/>
      <c r="E16" s="565"/>
      <c r="F16" s="565"/>
      <c r="G16" s="565"/>
      <c r="H16" s="565"/>
      <c r="I16" s="565"/>
      <c r="J16" s="565"/>
      <c r="K16" s="565"/>
      <c r="L16" s="223"/>
      <c r="N16" s="51">
        <v>45299</v>
      </c>
      <c r="O16" s="52" t="s">
        <v>601</v>
      </c>
      <c r="P16" s="53" t="s">
        <v>9</v>
      </c>
    </row>
    <row r="17" spans="2:16" ht="20.100000000000001" customHeight="1">
      <c r="B17" s="223"/>
      <c r="C17" s="565"/>
      <c r="D17" s="565"/>
      <c r="E17" s="565"/>
      <c r="F17" s="565"/>
      <c r="G17" s="565"/>
      <c r="H17" s="565"/>
      <c r="I17" s="565"/>
      <c r="J17" s="565"/>
      <c r="K17" s="565"/>
      <c r="L17" s="223"/>
      <c r="N17" s="51">
        <v>45853</v>
      </c>
      <c r="O17" s="52" t="s">
        <v>602</v>
      </c>
      <c r="P17" s="54" t="s">
        <v>626</v>
      </c>
    </row>
    <row r="18" spans="2:16" ht="20.100000000000001" customHeight="1">
      <c r="B18" s="223"/>
      <c r="C18" s="565"/>
      <c r="D18" s="565"/>
      <c r="E18" s="565"/>
      <c r="F18" s="565"/>
      <c r="G18" s="565"/>
      <c r="H18" s="565"/>
      <c r="I18" s="565"/>
      <c r="J18" s="565"/>
      <c r="K18" s="565"/>
      <c r="L18" s="223"/>
      <c r="N18" s="51">
        <v>45876</v>
      </c>
      <c r="O18" s="52" t="s">
        <v>8</v>
      </c>
      <c r="P18" s="54" t="s">
        <v>10</v>
      </c>
    </row>
    <row r="19" spans="2:16" ht="20.100000000000001" customHeight="1">
      <c r="B19" s="223"/>
      <c r="C19" s="292"/>
      <c r="D19" s="292"/>
      <c r="E19" s="293"/>
      <c r="F19" s="293"/>
      <c r="G19" s="46" t="s">
        <v>11</v>
      </c>
      <c r="H19" s="292"/>
      <c r="I19" s="292"/>
      <c r="J19" s="292"/>
      <c r="K19" s="292"/>
      <c r="L19" s="223"/>
      <c r="N19" s="51"/>
      <c r="O19" s="52"/>
      <c r="P19" s="54"/>
    </row>
    <row r="20" spans="2:16" ht="7.95" customHeight="1" thickBot="1">
      <c r="B20" s="223"/>
      <c r="C20" s="223"/>
      <c r="D20" s="223"/>
      <c r="E20" s="223"/>
      <c r="F20" s="223"/>
      <c r="G20" s="223"/>
      <c r="H20" s="223"/>
      <c r="I20" s="223"/>
      <c r="J20" s="223"/>
      <c r="K20" s="223"/>
      <c r="L20" s="223"/>
      <c r="N20" s="55"/>
      <c r="O20" s="56"/>
      <c r="P20" s="57"/>
    </row>
    <row r="21" spans="2:16" s="45" customFormat="1" ht="4.95" customHeight="1" thickTop="1"/>
    <row r="22" spans="2:16" s="45" customFormat="1" ht="15" customHeight="1"/>
    <row r="23" spans="2:16" s="45" customFormat="1" ht="15" customHeight="1"/>
  </sheetData>
  <sheetProtection algorithmName="SHA-512" hashValue="LpbE8iGyuUnywx95wQHv/m/8OobjdaoPnkI5Zhw787dD+ltMwr85FLgsu+6VRStwj3xBarAD1GojbEHFfeMOLg==" saltValue="CAodjiWbU3nTYK3uBE2Uhg==" spinCount="100000" sheet="1" objects="1" scenarios="1" selectLockedCells="1"/>
  <mergeCells count="5">
    <mergeCell ref="C12:K18"/>
    <mergeCell ref="C8:K8"/>
    <mergeCell ref="C9:K9"/>
    <mergeCell ref="C10:K10"/>
    <mergeCell ref="N13:P13"/>
  </mergeCells>
  <conditionalFormatting sqref="J3:J6">
    <cfRule type="containsText" dxfId="41" priority="1" operator="containsText" text="Urmăriți vă rog respectarea termenului.">
      <formula>NOT(ISERROR(SEARCH("Urmăriți vă rog respectarea termenului.",J3)))</formula>
    </cfRule>
  </conditionalFormatting>
  <pageMargins left="0.98425196850393704" right="0.59055118110236227" top="0.70866141732283472" bottom="0.70866141732283472" header="0.27559055118110237" footer="0.23622047244094491"/>
  <pageSetup paperSize="9" scale="75" orientation="landscape" r:id="rId1"/>
  <headerFooter differentFirst="1">
    <oddHeader xml:space="preserve">&amp;C
</oddHead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685D81-D04F-4947-A838-9DE4AB413BF7}">
  <sheetPr codeName="Foaie2">
    <tabColor theme="7" tint="0.79998168889431442"/>
  </sheetPr>
  <dimension ref="C1:P48"/>
  <sheetViews>
    <sheetView showGridLines="0" topLeftCell="A25" zoomScaleNormal="100" zoomScaleSheetLayoutView="100" workbookViewId="0">
      <selection activeCell="C48" sqref="C48:P48"/>
    </sheetView>
  </sheetViews>
  <sheetFormatPr defaultColWidth="8.5546875" defaultRowHeight="20.100000000000001" customHeight="1"/>
  <cols>
    <col min="1" max="1" width="1.6640625" style="42" customWidth="1"/>
    <col min="2" max="2" width="3.6640625" style="42" customWidth="1"/>
    <col min="3" max="16" width="12.5546875" style="42" customWidth="1"/>
    <col min="17" max="17" width="3.6640625" style="42" customWidth="1"/>
    <col min="18" max="16384" width="8.5546875" style="42"/>
  </cols>
  <sheetData>
    <row r="1" spans="3:16" s="475" customFormat="1" ht="20.100000000000001" customHeight="1"/>
    <row r="2" spans="3:16" s="475" customFormat="1" ht="75" customHeight="1">
      <c r="O2" s="476" t="s">
        <v>12</v>
      </c>
      <c r="P2" s="477" t="str">
        <f>CONCATENATE(Introducere!O18,"_",Introducere!N18)</f>
        <v>V1.0_45876</v>
      </c>
    </row>
    <row r="3" spans="3:16" s="475" customFormat="1" ht="20.100000000000001" customHeight="1"/>
    <row r="4" spans="3:16" s="475" customFormat="1" ht="80.099999999999994" customHeight="1">
      <c r="C4" s="580" t="s">
        <v>632</v>
      </c>
      <c r="D4" s="581"/>
      <c r="E4" s="581"/>
      <c r="F4" s="581"/>
      <c r="G4" s="581"/>
      <c r="H4" s="581"/>
      <c r="I4" s="581"/>
      <c r="J4" s="581"/>
      <c r="K4" s="581"/>
      <c r="L4" s="581"/>
      <c r="M4" s="581"/>
      <c r="N4" s="581"/>
      <c r="O4" s="581"/>
      <c r="P4" s="581"/>
    </row>
    <row r="5" spans="3:16" s="475" customFormat="1" ht="20.100000000000001" customHeight="1">
      <c r="P5" s="478"/>
    </row>
    <row r="6" spans="3:16" ht="20.100000000000001" customHeight="1">
      <c r="C6" s="577" t="s">
        <v>13</v>
      </c>
      <c r="D6" s="577"/>
      <c r="E6" s="577"/>
      <c r="F6" s="577"/>
      <c r="G6" s="577"/>
      <c r="H6" s="577"/>
      <c r="I6" s="577"/>
      <c r="J6" s="577"/>
      <c r="K6" s="577"/>
      <c r="L6" s="577"/>
      <c r="M6" s="577"/>
      <c r="N6" s="577"/>
      <c r="O6" s="577"/>
      <c r="P6" s="577"/>
    </row>
    <row r="7" spans="3:16" ht="48" customHeight="1">
      <c r="C7" s="577" t="s">
        <v>643</v>
      </c>
      <c r="D7" s="577"/>
      <c r="E7" s="577"/>
      <c r="F7" s="577"/>
      <c r="G7" s="577"/>
      <c r="H7" s="577"/>
      <c r="I7" s="577"/>
      <c r="J7" s="577"/>
      <c r="K7" s="577"/>
      <c r="L7" s="577"/>
      <c r="M7" s="577"/>
      <c r="N7" s="577"/>
      <c r="O7" s="577"/>
      <c r="P7" s="577"/>
    </row>
    <row r="8" spans="3:16" ht="60" customHeight="1">
      <c r="C8" s="582" t="s">
        <v>644</v>
      </c>
      <c r="D8" s="582"/>
      <c r="E8" s="582"/>
      <c r="F8" s="582"/>
      <c r="G8" s="582"/>
      <c r="H8" s="582"/>
      <c r="I8" s="582"/>
      <c r="J8" s="582"/>
      <c r="K8" s="582"/>
      <c r="L8" s="582"/>
      <c r="M8" s="582"/>
      <c r="N8" s="582"/>
      <c r="O8" s="582"/>
      <c r="P8" s="582"/>
    </row>
    <row r="9" spans="3:16" ht="33.6" customHeight="1">
      <c r="C9" s="582" t="s">
        <v>645</v>
      </c>
      <c r="D9" s="582"/>
      <c r="E9" s="582"/>
      <c r="F9" s="582"/>
      <c r="G9" s="582"/>
      <c r="H9" s="582"/>
      <c r="I9" s="582"/>
      <c r="J9" s="582"/>
      <c r="K9" s="582"/>
      <c r="L9" s="582"/>
      <c r="M9" s="582"/>
      <c r="N9" s="582"/>
      <c r="O9" s="582"/>
      <c r="P9" s="582"/>
    </row>
    <row r="10" spans="3:16" ht="40.049999999999997" customHeight="1">
      <c r="C10" s="583" t="s">
        <v>618</v>
      </c>
      <c r="D10" s="583"/>
      <c r="E10" s="583"/>
      <c r="F10" s="583"/>
      <c r="G10" s="583"/>
      <c r="H10" s="583"/>
      <c r="I10" s="583"/>
      <c r="J10" s="583"/>
      <c r="K10" s="583"/>
      <c r="L10" s="583"/>
      <c r="M10" s="583"/>
      <c r="N10" s="583"/>
      <c r="O10" s="583"/>
      <c r="P10" s="583"/>
    </row>
    <row r="11" spans="3:16" ht="34.950000000000003" customHeight="1">
      <c r="C11" s="584" t="s">
        <v>619</v>
      </c>
      <c r="D11" s="584"/>
      <c r="E11" s="584"/>
      <c r="F11" s="584"/>
      <c r="G11" s="584"/>
      <c r="H11" s="584"/>
      <c r="I11" s="584"/>
      <c r="J11" s="584"/>
      <c r="K11" s="584"/>
      <c r="L11" s="584"/>
      <c r="M11" s="584"/>
      <c r="N11" s="584"/>
      <c r="O11" s="584"/>
      <c r="P11" s="584"/>
    </row>
    <row r="12" spans="3:16" ht="20.100000000000001" customHeight="1">
      <c r="C12" s="574" t="s">
        <v>646</v>
      </c>
      <c r="D12" s="574"/>
      <c r="E12" s="574"/>
      <c r="F12" s="574"/>
      <c r="G12" s="574"/>
      <c r="H12" s="574"/>
      <c r="I12" s="574"/>
      <c r="J12" s="574"/>
      <c r="K12" s="574"/>
      <c r="L12" s="574"/>
      <c r="M12" s="574"/>
      <c r="N12" s="574"/>
      <c r="O12" s="574"/>
      <c r="P12" s="574"/>
    </row>
    <row r="13" spans="3:16" ht="20.100000000000001" customHeight="1">
      <c r="C13" s="43"/>
      <c r="D13" s="575" t="s">
        <v>14</v>
      </c>
      <c r="E13" s="575"/>
      <c r="F13" s="575"/>
      <c r="G13" s="575"/>
      <c r="H13" s="575"/>
      <c r="I13" s="575"/>
      <c r="J13" s="575"/>
      <c r="K13" s="575"/>
      <c r="L13" s="575"/>
      <c r="M13" s="575"/>
      <c r="N13" s="575"/>
      <c r="O13" s="575"/>
      <c r="P13" s="575"/>
    </row>
    <row r="14" spans="3:16" ht="20.100000000000001" customHeight="1">
      <c r="C14" s="43"/>
      <c r="D14" s="577" t="s">
        <v>15</v>
      </c>
      <c r="E14" s="577"/>
      <c r="F14" s="577"/>
      <c r="G14" s="577"/>
      <c r="H14" s="577"/>
      <c r="I14" s="577"/>
      <c r="J14" s="577"/>
      <c r="K14" s="577"/>
      <c r="L14" s="577"/>
      <c r="M14" s="577"/>
      <c r="N14" s="577"/>
      <c r="O14" s="577"/>
      <c r="P14" s="577"/>
    </row>
    <row r="15" spans="3:16" ht="35.4" customHeight="1">
      <c r="C15" s="43"/>
      <c r="D15" s="576" t="s">
        <v>647</v>
      </c>
      <c r="E15" s="576"/>
      <c r="F15" s="576"/>
      <c r="G15" s="576"/>
      <c r="H15" s="576"/>
      <c r="I15" s="576"/>
      <c r="J15" s="576"/>
      <c r="K15" s="576"/>
      <c r="L15" s="576"/>
      <c r="M15" s="576"/>
      <c r="N15" s="576"/>
      <c r="O15" s="576"/>
      <c r="P15" s="576"/>
    </row>
    <row r="16" spans="3:16" ht="20.100000000000001" customHeight="1">
      <c r="C16" s="43"/>
      <c r="D16" s="575" t="s">
        <v>16</v>
      </c>
      <c r="E16" s="575"/>
      <c r="F16" s="575"/>
      <c r="G16" s="575"/>
      <c r="H16" s="575"/>
      <c r="I16" s="575"/>
      <c r="J16" s="575"/>
      <c r="K16" s="575"/>
      <c r="L16" s="575"/>
      <c r="M16" s="575"/>
      <c r="N16" s="575"/>
      <c r="O16" s="575"/>
      <c r="P16" s="575"/>
    </row>
    <row r="17" spans="3:16" ht="35.4" customHeight="1">
      <c r="C17" s="43"/>
      <c r="D17" s="577" t="s">
        <v>648</v>
      </c>
      <c r="E17" s="577"/>
      <c r="F17" s="577"/>
      <c r="G17" s="577"/>
      <c r="H17" s="577"/>
      <c r="I17" s="577"/>
      <c r="J17" s="577"/>
      <c r="K17" s="577"/>
      <c r="L17" s="577"/>
      <c r="M17" s="577"/>
      <c r="N17" s="577"/>
      <c r="O17" s="577"/>
      <c r="P17" s="577"/>
    </row>
    <row r="18" spans="3:16" ht="20.100000000000001" customHeight="1">
      <c r="C18" s="574" t="s">
        <v>620</v>
      </c>
      <c r="D18" s="574"/>
      <c r="E18" s="574"/>
      <c r="F18" s="574"/>
      <c r="G18" s="574"/>
      <c r="H18" s="574"/>
      <c r="I18" s="574"/>
      <c r="J18" s="574"/>
      <c r="K18" s="574"/>
      <c r="L18" s="574"/>
      <c r="M18" s="574"/>
      <c r="N18" s="574"/>
      <c r="O18" s="574"/>
      <c r="P18" s="574"/>
    </row>
    <row r="19" spans="3:16" ht="20.100000000000001" customHeight="1">
      <c r="C19" s="43"/>
      <c r="D19" s="575" t="s">
        <v>17</v>
      </c>
      <c r="E19" s="575"/>
      <c r="F19" s="575"/>
      <c r="G19" s="575"/>
      <c r="H19" s="575"/>
      <c r="I19" s="575"/>
      <c r="J19" s="575"/>
      <c r="K19" s="575"/>
      <c r="L19" s="575"/>
      <c r="M19" s="575"/>
      <c r="N19" s="575"/>
      <c r="O19" s="575"/>
      <c r="P19" s="575"/>
    </row>
    <row r="20" spans="3:16" ht="33.6" customHeight="1">
      <c r="D20" s="577" t="s">
        <v>649</v>
      </c>
      <c r="E20" s="577"/>
      <c r="F20" s="577"/>
      <c r="G20" s="577"/>
      <c r="H20" s="577"/>
      <c r="I20" s="577"/>
      <c r="J20" s="577"/>
      <c r="K20" s="577"/>
      <c r="L20" s="577"/>
      <c r="M20" s="577"/>
      <c r="N20" s="577"/>
      <c r="O20" s="577"/>
      <c r="P20" s="577"/>
    </row>
    <row r="21" spans="3:16" ht="40.049999999999997" customHeight="1">
      <c r="D21" s="576" t="s">
        <v>18</v>
      </c>
      <c r="E21" s="576"/>
      <c r="F21" s="576"/>
      <c r="G21" s="576"/>
      <c r="H21" s="576"/>
      <c r="I21" s="576"/>
      <c r="J21" s="576"/>
      <c r="K21" s="576"/>
      <c r="L21" s="576"/>
      <c r="M21" s="576"/>
      <c r="N21" s="576"/>
      <c r="O21" s="576"/>
      <c r="P21" s="576"/>
    </row>
    <row r="22" spans="3:16" ht="20.100000000000001" customHeight="1">
      <c r="D22" s="575" t="s">
        <v>19</v>
      </c>
      <c r="E22" s="575"/>
      <c r="F22" s="575"/>
      <c r="G22" s="575"/>
      <c r="H22" s="575"/>
      <c r="I22" s="575"/>
      <c r="J22" s="575"/>
      <c r="K22" s="575"/>
      <c r="L22" s="575"/>
      <c r="M22" s="575"/>
      <c r="N22" s="575"/>
      <c r="O22" s="575"/>
      <c r="P22" s="575"/>
    </row>
    <row r="23" spans="3:16" ht="20.100000000000001" customHeight="1">
      <c r="D23" s="578" t="s">
        <v>650</v>
      </c>
      <c r="E23" s="578"/>
      <c r="F23" s="578"/>
      <c r="G23" s="578"/>
      <c r="H23" s="578"/>
      <c r="I23" s="578"/>
      <c r="J23" s="578"/>
      <c r="K23" s="578"/>
      <c r="L23" s="578"/>
      <c r="M23" s="578"/>
      <c r="N23" s="578"/>
      <c r="O23" s="578"/>
      <c r="P23" s="578"/>
    </row>
    <row r="24" spans="3:16" s="44" customFormat="1" ht="20.100000000000001" customHeight="1">
      <c r="D24" s="579" t="s">
        <v>20</v>
      </c>
      <c r="E24" s="579"/>
      <c r="F24" s="579"/>
      <c r="G24" s="579"/>
      <c r="H24" s="579"/>
      <c r="I24" s="579"/>
      <c r="J24" s="579"/>
      <c r="K24" s="579"/>
      <c r="L24" s="579"/>
      <c r="M24" s="579"/>
      <c r="N24" s="579"/>
      <c r="O24" s="579"/>
      <c r="P24" s="579"/>
    </row>
    <row r="25" spans="3:16" s="44" customFormat="1" ht="27" customHeight="1">
      <c r="D25" s="577" t="s">
        <v>21</v>
      </c>
      <c r="E25" s="577"/>
      <c r="F25" s="577"/>
      <c r="G25" s="577"/>
      <c r="H25" s="577"/>
      <c r="I25" s="577"/>
      <c r="J25" s="577"/>
      <c r="K25" s="577"/>
      <c r="L25" s="577"/>
      <c r="M25" s="577"/>
      <c r="N25" s="577"/>
      <c r="O25" s="577"/>
      <c r="P25" s="577"/>
    </row>
    <row r="26" spans="3:16" s="44" customFormat="1" ht="20.100000000000001" customHeight="1">
      <c r="D26" s="575" t="s">
        <v>621</v>
      </c>
      <c r="E26" s="575"/>
      <c r="F26" s="575"/>
      <c r="G26" s="575"/>
      <c r="H26" s="575"/>
      <c r="I26" s="575"/>
      <c r="J26" s="575"/>
      <c r="K26" s="575"/>
      <c r="L26" s="575"/>
      <c r="M26" s="575"/>
      <c r="N26" s="575"/>
      <c r="O26" s="575"/>
      <c r="P26" s="575"/>
    </row>
    <row r="27" spans="3:16" s="44" customFormat="1" ht="40.049999999999997" customHeight="1">
      <c r="D27" s="577" t="s">
        <v>653</v>
      </c>
      <c r="E27" s="577"/>
      <c r="F27" s="577"/>
      <c r="G27" s="577"/>
      <c r="H27" s="577"/>
      <c r="I27" s="577"/>
      <c r="J27" s="577"/>
      <c r="K27" s="577"/>
      <c r="L27" s="577"/>
      <c r="M27" s="577"/>
      <c r="N27" s="577"/>
      <c r="O27" s="577"/>
      <c r="P27" s="577"/>
    </row>
    <row r="28" spans="3:16" s="44" customFormat="1" ht="50.1" customHeight="1">
      <c r="D28" s="577" t="s">
        <v>622</v>
      </c>
      <c r="E28" s="577"/>
      <c r="F28" s="577"/>
      <c r="G28" s="577"/>
      <c r="H28" s="577"/>
      <c r="I28" s="577"/>
      <c r="J28" s="577"/>
      <c r="K28" s="577"/>
      <c r="L28" s="577"/>
      <c r="M28" s="577"/>
      <c r="N28" s="577"/>
      <c r="O28" s="577"/>
      <c r="P28" s="577"/>
    </row>
    <row r="29" spans="3:16" ht="20.100000000000001" customHeight="1">
      <c r="D29" s="575" t="s">
        <v>22</v>
      </c>
      <c r="E29" s="575"/>
      <c r="F29" s="575"/>
      <c r="G29" s="575"/>
      <c r="H29" s="575"/>
      <c r="I29" s="575"/>
      <c r="J29" s="575"/>
      <c r="K29" s="575"/>
      <c r="L29" s="575"/>
      <c r="M29" s="575"/>
      <c r="N29" s="575"/>
      <c r="O29" s="575"/>
      <c r="P29" s="575"/>
    </row>
    <row r="30" spans="3:16" ht="20.100000000000001" customHeight="1">
      <c r="D30" s="578" t="s">
        <v>23</v>
      </c>
      <c r="E30" s="578"/>
      <c r="F30" s="578"/>
      <c r="G30" s="578"/>
      <c r="H30" s="578"/>
      <c r="I30" s="578"/>
      <c r="J30" s="578"/>
      <c r="K30" s="578"/>
      <c r="L30" s="578"/>
      <c r="M30" s="578"/>
      <c r="N30" s="578"/>
      <c r="O30" s="578"/>
      <c r="P30" s="578"/>
    </row>
    <row r="31" spans="3:16" ht="44.4" customHeight="1">
      <c r="D31" s="577" t="s">
        <v>654</v>
      </c>
      <c r="E31" s="577"/>
      <c r="F31" s="577"/>
      <c r="G31" s="577"/>
      <c r="H31" s="577"/>
      <c r="I31" s="577"/>
      <c r="J31" s="577"/>
      <c r="K31" s="577"/>
      <c r="L31" s="577"/>
      <c r="M31" s="577"/>
      <c r="N31" s="577"/>
      <c r="O31" s="577"/>
      <c r="P31" s="577"/>
    </row>
    <row r="32" spans="3:16" ht="20.100000000000001" customHeight="1">
      <c r="D32" s="575" t="s">
        <v>24</v>
      </c>
      <c r="E32" s="575"/>
      <c r="F32" s="575"/>
      <c r="G32" s="575"/>
      <c r="H32" s="575"/>
      <c r="I32" s="575"/>
      <c r="J32" s="575"/>
      <c r="K32" s="575"/>
      <c r="L32" s="575"/>
      <c r="M32" s="575"/>
      <c r="N32" s="575"/>
      <c r="O32" s="575"/>
      <c r="P32" s="575"/>
    </row>
    <row r="33" spans="3:16" ht="20.100000000000001" customHeight="1">
      <c r="D33" s="578" t="s">
        <v>25</v>
      </c>
      <c r="E33" s="578"/>
      <c r="F33" s="578"/>
      <c r="G33" s="578"/>
      <c r="H33" s="578"/>
      <c r="I33" s="578"/>
      <c r="J33" s="578"/>
      <c r="K33" s="578"/>
      <c r="L33" s="578"/>
      <c r="M33" s="578"/>
      <c r="N33" s="578"/>
      <c r="O33" s="578"/>
      <c r="P33" s="578"/>
    </row>
    <row r="34" spans="3:16" ht="60" customHeight="1">
      <c r="D34" s="577" t="s">
        <v>656</v>
      </c>
      <c r="E34" s="577"/>
      <c r="F34" s="577"/>
      <c r="G34" s="577"/>
      <c r="H34" s="577"/>
      <c r="I34" s="577"/>
      <c r="J34" s="577"/>
      <c r="K34" s="577"/>
      <c r="L34" s="577"/>
      <c r="M34" s="577"/>
      <c r="N34" s="577"/>
      <c r="O34" s="577"/>
      <c r="P34" s="577"/>
    </row>
    <row r="35" spans="3:16" ht="20.100000000000001" customHeight="1">
      <c r="C35" s="572"/>
      <c r="D35" s="572"/>
      <c r="E35" s="572"/>
      <c r="F35" s="572"/>
      <c r="G35" s="572"/>
      <c r="H35" s="572"/>
      <c r="I35" s="572"/>
      <c r="J35" s="572"/>
      <c r="K35" s="572"/>
      <c r="L35" s="572"/>
      <c r="M35" s="572"/>
      <c r="N35" s="572"/>
      <c r="O35" s="572"/>
      <c r="P35" s="572"/>
    </row>
    <row r="36" spans="3:16" ht="20.100000000000001" customHeight="1">
      <c r="C36" s="587" t="s">
        <v>657</v>
      </c>
      <c r="D36" s="587"/>
      <c r="E36" s="587"/>
      <c r="F36" s="587"/>
      <c r="G36" s="587"/>
      <c r="H36" s="587"/>
      <c r="I36" s="587"/>
      <c r="J36" s="587"/>
      <c r="K36" s="587"/>
      <c r="L36" s="587"/>
      <c r="M36" s="587"/>
      <c r="N36" s="587"/>
      <c r="O36" s="587"/>
      <c r="P36" s="587"/>
    </row>
    <row r="37" spans="3:16" ht="60" customHeight="1">
      <c r="C37" s="577" t="s">
        <v>658</v>
      </c>
      <c r="D37" s="577"/>
      <c r="E37" s="577"/>
      <c r="F37" s="577"/>
      <c r="G37" s="577"/>
      <c r="H37" s="577"/>
      <c r="I37" s="577"/>
      <c r="J37" s="577"/>
      <c r="K37" s="577"/>
      <c r="L37" s="577"/>
      <c r="M37" s="577"/>
      <c r="N37" s="577"/>
      <c r="O37" s="577"/>
      <c r="P37" s="577"/>
    </row>
    <row r="38" spans="3:16" s="44" customFormat="1" ht="40.049999999999997" customHeight="1">
      <c r="C38" s="572" t="s">
        <v>659</v>
      </c>
      <c r="D38" s="572"/>
      <c r="E38" s="572"/>
      <c r="F38" s="572"/>
      <c r="G38" s="572"/>
      <c r="H38" s="572"/>
      <c r="I38" s="572"/>
      <c r="J38" s="572"/>
      <c r="K38" s="572"/>
      <c r="L38" s="572"/>
      <c r="M38" s="572"/>
      <c r="N38" s="572"/>
      <c r="O38" s="572"/>
      <c r="P38" s="572"/>
    </row>
    <row r="39" spans="3:16" ht="20.100000000000001" customHeight="1">
      <c r="C39" s="588" t="s">
        <v>660</v>
      </c>
      <c r="D39" s="588"/>
      <c r="E39" s="588"/>
      <c r="F39" s="588"/>
      <c r="G39" s="588"/>
      <c r="H39" s="588"/>
      <c r="I39" s="588"/>
      <c r="J39" s="588"/>
      <c r="K39" s="588"/>
      <c r="L39" s="588"/>
      <c r="M39" s="588"/>
      <c r="N39" s="588"/>
      <c r="O39" s="588"/>
      <c r="P39" s="588"/>
    </row>
    <row r="40" spans="3:16" s="479" customFormat="1" ht="20.100000000000001" customHeight="1">
      <c r="C40" s="573" t="s">
        <v>26</v>
      </c>
      <c r="D40" s="573"/>
      <c r="E40" s="573"/>
      <c r="F40" s="573"/>
      <c r="G40" s="573"/>
      <c r="H40" s="573"/>
      <c r="I40" s="573"/>
      <c r="J40" s="573"/>
      <c r="K40" s="573"/>
      <c r="L40" s="573"/>
      <c r="M40" s="573"/>
      <c r="N40" s="573"/>
      <c r="O40" s="573"/>
      <c r="P40" s="573"/>
    </row>
    <row r="41" spans="3:16" ht="20.100000000000001" customHeight="1">
      <c r="C41" s="587" t="s">
        <v>27</v>
      </c>
      <c r="D41" s="587"/>
      <c r="E41" s="587"/>
      <c r="F41" s="587"/>
      <c r="G41" s="587"/>
      <c r="H41" s="587"/>
      <c r="I41" s="587"/>
      <c r="J41" s="587"/>
      <c r="K41" s="587"/>
      <c r="L41" s="587"/>
      <c r="M41" s="587"/>
      <c r="N41" s="587"/>
      <c r="O41" s="587"/>
      <c r="P41" s="587"/>
    </row>
    <row r="42" spans="3:16" ht="80.099999999999994" customHeight="1">
      <c r="C42" s="583" t="s">
        <v>667</v>
      </c>
      <c r="D42" s="583"/>
      <c r="E42" s="583"/>
      <c r="F42" s="583"/>
      <c r="G42" s="583"/>
      <c r="H42" s="583"/>
      <c r="I42" s="583"/>
      <c r="J42" s="583"/>
      <c r="K42" s="583"/>
      <c r="L42" s="583"/>
      <c r="M42" s="583"/>
      <c r="N42" s="583"/>
      <c r="O42" s="583"/>
      <c r="P42" s="583"/>
    </row>
    <row r="43" spans="3:16" ht="20.100000000000001" customHeight="1">
      <c r="C43" s="587" t="s">
        <v>28</v>
      </c>
      <c r="D43" s="587"/>
      <c r="E43" s="587"/>
      <c r="F43" s="587"/>
      <c r="G43" s="587"/>
      <c r="H43" s="587"/>
      <c r="I43" s="587"/>
      <c r="J43" s="587"/>
      <c r="K43" s="587"/>
      <c r="L43" s="587"/>
      <c r="M43" s="587"/>
      <c r="N43" s="587"/>
      <c r="O43" s="587"/>
      <c r="P43" s="587"/>
    </row>
    <row r="44" spans="3:16" ht="40.049999999999997" customHeight="1">
      <c r="C44" s="585" t="s">
        <v>623</v>
      </c>
      <c r="D44" s="585"/>
      <c r="E44" s="585"/>
      <c r="F44" s="585"/>
      <c r="G44" s="585"/>
      <c r="H44" s="585"/>
      <c r="I44" s="585"/>
      <c r="J44" s="585"/>
      <c r="K44" s="585"/>
      <c r="L44" s="585"/>
      <c r="M44" s="585"/>
      <c r="N44" s="585"/>
      <c r="O44" s="585"/>
      <c r="P44" s="585"/>
    </row>
    <row r="45" spans="3:16" ht="120" customHeight="1">
      <c r="C45" s="586" t="s">
        <v>668</v>
      </c>
      <c r="D45" s="586"/>
      <c r="E45" s="586"/>
      <c r="F45" s="586"/>
      <c r="G45" s="586"/>
      <c r="H45" s="586"/>
      <c r="I45" s="586"/>
      <c r="J45" s="586"/>
      <c r="K45" s="586"/>
      <c r="L45" s="586"/>
      <c r="M45" s="586"/>
      <c r="N45" s="586"/>
      <c r="O45" s="586"/>
      <c r="P45" s="586"/>
    </row>
    <row r="46" spans="3:16" ht="40.049999999999997" customHeight="1">
      <c r="C46" s="577" t="s">
        <v>624</v>
      </c>
      <c r="D46" s="577"/>
      <c r="E46" s="577"/>
      <c r="F46" s="577"/>
      <c r="G46" s="577"/>
      <c r="H46" s="577"/>
      <c r="I46" s="577"/>
      <c r="J46" s="577"/>
      <c r="K46" s="577"/>
      <c r="L46" s="577"/>
      <c r="M46" s="577"/>
      <c r="N46" s="577"/>
      <c r="O46" s="577"/>
      <c r="P46" s="577"/>
    </row>
    <row r="47" spans="3:16" ht="20.100000000000001" customHeight="1">
      <c r="C47" s="585" t="s">
        <v>625</v>
      </c>
      <c r="D47" s="585"/>
      <c r="E47" s="585"/>
      <c r="F47" s="585"/>
      <c r="G47" s="585"/>
      <c r="H47" s="585"/>
      <c r="I47" s="585"/>
      <c r="J47" s="585"/>
      <c r="K47" s="585"/>
      <c r="L47" s="585"/>
      <c r="M47" s="585"/>
      <c r="N47" s="585"/>
      <c r="O47" s="585"/>
      <c r="P47" s="585"/>
    </row>
    <row r="48" spans="3:16" s="43" customFormat="1" ht="64.8" customHeight="1">
      <c r="C48" s="586" t="s">
        <v>669</v>
      </c>
      <c r="D48" s="586"/>
      <c r="E48" s="586"/>
      <c r="F48" s="586"/>
      <c r="G48" s="586"/>
      <c r="H48" s="586"/>
      <c r="I48" s="586"/>
      <c r="J48" s="586"/>
      <c r="K48" s="586"/>
      <c r="L48" s="586"/>
      <c r="M48" s="586"/>
      <c r="N48" s="586"/>
      <c r="O48" s="586"/>
      <c r="P48" s="586"/>
    </row>
  </sheetData>
  <sheetProtection algorithmName="SHA-512" hashValue="VR0WVJ6xJnKRHfdzvObD8ZP9/8E9qYZLzyIRUiyhWI/+AZZB5HvzN06qzod0A0ebtK3VLyKftmqhF0MVg/2qbQ==" saltValue="VxDXul5Nt7PnbwBqq0uD3g==" spinCount="100000" sheet="1" insertHyperlinks="0" selectLockedCells="1"/>
  <mergeCells count="44">
    <mergeCell ref="C47:P47"/>
    <mergeCell ref="C48:P48"/>
    <mergeCell ref="C36:P36"/>
    <mergeCell ref="C37:P37"/>
    <mergeCell ref="C43:P43"/>
    <mergeCell ref="C45:P45"/>
    <mergeCell ref="C44:P44"/>
    <mergeCell ref="C46:P46"/>
    <mergeCell ref="C38:P38"/>
    <mergeCell ref="C41:P41"/>
    <mergeCell ref="C42:P42"/>
    <mergeCell ref="C39:P39"/>
    <mergeCell ref="D20:P20"/>
    <mergeCell ref="C4:P4"/>
    <mergeCell ref="C6:P6"/>
    <mergeCell ref="C7:P7"/>
    <mergeCell ref="C8:P8"/>
    <mergeCell ref="D14:P14"/>
    <mergeCell ref="D15:P15"/>
    <mergeCell ref="D17:P17"/>
    <mergeCell ref="C9:P9"/>
    <mergeCell ref="C10:P10"/>
    <mergeCell ref="C11:P11"/>
    <mergeCell ref="D34:P34"/>
    <mergeCell ref="D23:P23"/>
    <mergeCell ref="D24:P24"/>
    <mergeCell ref="D25:P25"/>
    <mergeCell ref="D32:P32"/>
    <mergeCell ref="C35:P35"/>
    <mergeCell ref="C40:P40"/>
    <mergeCell ref="C12:P12"/>
    <mergeCell ref="D13:P13"/>
    <mergeCell ref="D16:P16"/>
    <mergeCell ref="C18:P18"/>
    <mergeCell ref="D19:P19"/>
    <mergeCell ref="D21:P21"/>
    <mergeCell ref="D27:P27"/>
    <mergeCell ref="D28:P28"/>
    <mergeCell ref="D30:P30"/>
    <mergeCell ref="D31:P31"/>
    <mergeCell ref="D22:P22"/>
    <mergeCell ref="D26:P26"/>
    <mergeCell ref="D29:P29"/>
    <mergeCell ref="D33:P33"/>
  </mergeCells>
  <pageMargins left="0.7" right="0.7" top="0.75" bottom="0.75" header="0.3" footer="0.3"/>
  <pageSetup scale="39" orientation="portrait" r:id="rId1"/>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ACD85D-18EA-4526-8D4E-C6D90834231A}">
  <sheetPr codeName="Foaie7">
    <tabColor theme="7" tint="0.39997558519241921"/>
  </sheetPr>
  <dimension ref="C2:F83"/>
  <sheetViews>
    <sheetView showGridLines="0" topLeftCell="A70" zoomScaleNormal="100" zoomScaleSheetLayoutView="120" workbookViewId="0">
      <selection activeCell="D64" sqref="D64"/>
    </sheetView>
  </sheetViews>
  <sheetFormatPr defaultColWidth="8.5546875" defaultRowHeight="20.100000000000001" customHeight="1"/>
  <cols>
    <col min="1" max="1" width="1.6640625" style="42" customWidth="1"/>
    <col min="2" max="2" width="3.6640625" style="42" customWidth="1"/>
    <col min="3" max="3" width="40.6640625" style="42" customWidth="1"/>
    <col min="4" max="4" width="70.6640625" style="42" customWidth="1"/>
    <col min="5" max="5" width="3.5546875" style="42" customWidth="1"/>
    <col min="6" max="6" width="31.5546875" style="42" customWidth="1"/>
    <col min="7" max="7" width="3.6640625" style="42" customWidth="1"/>
    <col min="8" max="16384" width="8.5546875" style="42"/>
  </cols>
  <sheetData>
    <row r="2" spans="3:6" ht="75" customHeight="1" thickBot="1">
      <c r="C2" s="58"/>
      <c r="D2" s="59"/>
      <c r="E2" s="58"/>
      <c r="F2" s="299" t="str">
        <f>CONCATENATE("Versiunea: ",Introducere!O18,"_",Introducere!N18)</f>
        <v>Versiunea: V1.0_45876</v>
      </c>
    </row>
    <row r="3" spans="3:6" ht="15" thickTop="1"/>
    <row r="4" spans="3:6" ht="80.099999999999994" customHeight="1" thickBot="1">
      <c r="C4" s="592" t="s">
        <v>29</v>
      </c>
      <c r="D4" s="592"/>
      <c r="E4" s="592"/>
      <c r="F4" s="592"/>
    </row>
    <row r="5" spans="3:6" ht="15" thickTop="1"/>
    <row r="6" spans="3:6" ht="60" customHeight="1" thickBot="1">
      <c r="C6" s="593" t="s">
        <v>633</v>
      </c>
      <c r="D6" s="593"/>
      <c r="E6" s="593"/>
      <c r="F6" s="593"/>
    </row>
    <row r="7" spans="3:6" ht="10.050000000000001" customHeight="1" thickTop="1"/>
    <row r="8" spans="3:6" ht="19.95" customHeight="1">
      <c r="C8" s="60" t="s">
        <v>30</v>
      </c>
    </row>
    <row r="9" spans="3:6" ht="20.100000000000001" customHeight="1" thickBot="1">
      <c r="C9" s="594" t="s">
        <v>224</v>
      </c>
      <c r="D9" s="594"/>
      <c r="F9" s="590" t="s">
        <v>612</v>
      </c>
    </row>
    <row r="10" spans="3:6" ht="40.049999999999997" customHeight="1" thickTop="1">
      <c r="C10" s="224" t="s">
        <v>31</v>
      </c>
      <c r="D10" s="227"/>
      <c r="F10" s="590"/>
    </row>
    <row r="11" spans="3:6" ht="20.100000000000001" customHeight="1">
      <c r="C11" s="225" t="s">
        <v>32</v>
      </c>
      <c r="D11" s="228"/>
      <c r="F11" s="590"/>
    </row>
    <row r="12" spans="3:6" ht="28.35" customHeight="1" thickBot="1">
      <c r="C12" s="226" t="s">
        <v>33</v>
      </c>
      <c r="D12" s="229"/>
      <c r="F12" s="590"/>
    </row>
    <row r="13" spans="3:6" ht="20.100000000000001" customHeight="1" thickBot="1">
      <c r="C13" s="591" t="s">
        <v>34</v>
      </c>
      <c r="D13" s="591"/>
      <c r="F13" s="62"/>
    </row>
    <row r="14" spans="3:6" ht="20.100000000000001" customHeight="1" thickTop="1">
      <c r="C14" s="224" t="s">
        <v>675</v>
      </c>
      <c r="D14" s="233"/>
      <c r="F14" s="62"/>
    </row>
    <row r="15" spans="3:6" ht="20.100000000000001" customHeight="1">
      <c r="C15" s="225" t="s">
        <v>35</v>
      </c>
      <c r="D15" s="234"/>
    </row>
    <row r="16" spans="3:6" ht="20.100000000000001" customHeight="1">
      <c r="C16" s="225" t="s">
        <v>36</v>
      </c>
      <c r="D16" s="234"/>
      <c r="F16" s="63"/>
    </row>
    <row r="17" spans="3:6" ht="20.100000000000001" customHeight="1">
      <c r="C17" s="225" t="s">
        <v>37</v>
      </c>
      <c r="D17" s="385">
        <v>4</v>
      </c>
      <c r="F17" s="63"/>
    </row>
    <row r="18" spans="3:6" ht="20.100000000000001" customHeight="1">
      <c r="C18" s="232" t="s">
        <v>38</v>
      </c>
      <c r="D18" s="236"/>
    </row>
    <row r="19" spans="3:6" ht="20.100000000000001" customHeight="1">
      <c r="C19" s="232" t="s">
        <v>39</v>
      </c>
      <c r="D19" s="236"/>
    </row>
    <row r="20" spans="3:6" ht="20.100000000000001" customHeight="1">
      <c r="C20" s="232" t="s">
        <v>40</v>
      </c>
      <c r="D20" s="236"/>
    </row>
    <row r="21" spans="3:6" ht="20.100000000000001" customHeight="1">
      <c r="C21" s="232" t="s">
        <v>41</v>
      </c>
      <c r="D21" s="236"/>
    </row>
    <row r="22" spans="3:6" ht="20.100000000000001" customHeight="1">
      <c r="C22" s="232" t="s">
        <v>42</v>
      </c>
      <c r="D22" s="236"/>
    </row>
    <row r="23" spans="3:6" ht="20.100000000000001" customHeight="1">
      <c r="C23" s="232" t="s">
        <v>43</v>
      </c>
      <c r="D23" s="236"/>
    </row>
    <row r="24" spans="3:6" ht="20.100000000000001" customHeight="1">
      <c r="C24" s="225" t="s">
        <v>44</v>
      </c>
      <c r="D24" s="228"/>
      <c r="F24" s="63"/>
    </row>
    <row r="25" spans="3:6" ht="20.100000000000001" customHeight="1">
      <c r="C25" s="225" t="s">
        <v>57</v>
      </c>
      <c r="D25" s="384"/>
      <c r="F25" s="63"/>
    </row>
    <row r="26" spans="3:6" ht="20.100000000000001" customHeight="1">
      <c r="C26" s="225" t="s">
        <v>46</v>
      </c>
      <c r="D26" s="384"/>
      <c r="F26" s="63"/>
    </row>
    <row r="27" spans="3:6" ht="20.100000000000001" customHeight="1">
      <c r="C27" s="225" t="s">
        <v>47</v>
      </c>
      <c r="D27" s="237"/>
      <c r="F27" s="63"/>
    </row>
    <row r="28" spans="3:6" ht="20.100000000000001" customHeight="1" thickBot="1">
      <c r="C28" s="230" t="s">
        <v>48</v>
      </c>
      <c r="D28" s="229"/>
      <c r="F28" s="63"/>
    </row>
    <row r="29" spans="3:6" ht="20.100000000000001" customHeight="1" thickBot="1">
      <c r="C29" s="591" t="s">
        <v>49</v>
      </c>
      <c r="D29" s="591"/>
    </row>
    <row r="30" spans="3:6" ht="20.100000000000001" customHeight="1">
      <c r="C30" s="231" t="s">
        <v>50</v>
      </c>
      <c r="D30" s="235"/>
    </row>
    <row r="31" spans="3:6" ht="20.100000000000001" customHeight="1" thickBot="1">
      <c r="C31" s="230" t="s">
        <v>51</v>
      </c>
      <c r="D31" s="229"/>
    </row>
    <row r="32" spans="3:6" s="66" customFormat="1" ht="10.050000000000001" customHeight="1">
      <c r="C32" s="64"/>
      <c r="D32" s="65"/>
    </row>
    <row r="33" spans="3:5" ht="20.100000000000001" customHeight="1">
      <c r="C33" s="595" t="s">
        <v>52</v>
      </c>
      <c r="D33" s="595"/>
    </row>
    <row r="34" spans="3:5" ht="20.100000000000001" customHeight="1" thickBot="1">
      <c r="C34" s="591" t="s">
        <v>53</v>
      </c>
      <c r="D34" s="591"/>
    </row>
    <row r="35" spans="3:5" ht="30" customHeight="1">
      <c r="C35" s="238" t="b">
        <v>0</v>
      </c>
      <c r="D35" s="239" t="s">
        <v>634</v>
      </c>
    </row>
    <row r="36" spans="3:5" ht="20.100000000000001" customHeight="1">
      <c r="C36" s="380" t="s">
        <v>54</v>
      </c>
      <c r="D36" s="382"/>
    </row>
    <row r="37" spans="3:5" ht="20.100000000000001" customHeight="1">
      <c r="C37" s="381" t="s">
        <v>55</v>
      </c>
      <c r="D37" s="237"/>
    </row>
    <row r="38" spans="3:5" ht="20.100000000000001" customHeight="1">
      <c r="C38" s="381" t="s">
        <v>56</v>
      </c>
      <c r="D38" s="237"/>
    </row>
    <row r="39" spans="3:5" ht="20.100000000000001" customHeight="1">
      <c r="C39" s="380" t="s">
        <v>57</v>
      </c>
      <c r="D39" s="383"/>
    </row>
    <row r="40" spans="3:5" ht="20.100000000000001" customHeight="1" thickBot="1">
      <c r="C40" s="386" t="s">
        <v>62</v>
      </c>
      <c r="D40" s="229"/>
    </row>
    <row r="41" spans="3:5" ht="20.100000000000001" customHeight="1">
      <c r="C41" s="596" t="s">
        <v>635</v>
      </c>
      <c r="D41" s="596"/>
    </row>
    <row r="42" spans="3:5" ht="20.100000000000001" customHeight="1" thickBot="1">
      <c r="C42" s="67" t="s">
        <v>59</v>
      </c>
      <c r="D42" s="68"/>
    </row>
    <row r="43" spans="3:5" ht="30" customHeight="1">
      <c r="C43" s="240" t="b">
        <v>0</v>
      </c>
      <c r="D43" s="241" t="s">
        <v>60</v>
      </c>
    </row>
    <row r="44" spans="3:5" ht="20.100000000000001" customHeight="1">
      <c r="C44" s="242" t="s">
        <v>54</v>
      </c>
      <c r="D44" s="243"/>
    </row>
    <row r="45" spans="3:5" ht="20.100000000000001" customHeight="1">
      <c r="C45" s="242" t="s">
        <v>55</v>
      </c>
      <c r="D45" s="243"/>
      <c r="E45" s="283"/>
    </row>
    <row r="46" spans="3:5" ht="20.100000000000001" customHeight="1" thickBot="1">
      <c r="C46" s="473" t="s">
        <v>56</v>
      </c>
      <c r="D46" s="474"/>
    </row>
    <row r="47" spans="3:5" ht="20.100000000000001" customHeight="1" thickBot="1">
      <c r="C47" s="69" t="s">
        <v>61</v>
      </c>
      <c r="D47" s="61"/>
    </row>
    <row r="48" spans="3:5" ht="20.100000000000001" customHeight="1">
      <c r="C48" s="231" t="s">
        <v>62</v>
      </c>
      <c r="D48" s="244"/>
    </row>
    <row r="49" spans="3:6" ht="20.100000000000001" customHeight="1">
      <c r="C49" s="225" t="s">
        <v>63</v>
      </c>
      <c r="D49" s="237"/>
    </row>
    <row r="50" spans="3:6" ht="20.100000000000001" customHeight="1" thickBot="1">
      <c r="C50" s="387" t="s">
        <v>45</v>
      </c>
      <c r="D50" s="388"/>
    </row>
    <row r="51" spans="3:6" ht="20.100000000000001" customHeight="1" thickBot="1">
      <c r="C51" s="61" t="s">
        <v>64</v>
      </c>
      <c r="D51" s="61"/>
    </row>
    <row r="52" spans="3:6" ht="79.95" customHeight="1" thickTop="1" thickBot="1">
      <c r="C52" s="245" t="s">
        <v>65</v>
      </c>
      <c r="D52" s="246"/>
    </row>
    <row r="53" spans="3:6" ht="20.100000000000001" customHeight="1">
      <c r="C53" s="61" t="s">
        <v>66</v>
      </c>
      <c r="D53" s="61"/>
      <c r="F53" s="70"/>
    </row>
    <row r="54" spans="3:6" ht="20.100000000000001" customHeight="1" thickBot="1">
      <c r="C54" s="67" t="s">
        <v>67</v>
      </c>
      <c r="D54" s="68"/>
    </row>
    <row r="55" spans="3:6" ht="30" customHeight="1">
      <c r="C55" s="247" t="s">
        <v>68</v>
      </c>
      <c r="D55" s="244" t="s">
        <v>676</v>
      </c>
    </row>
    <row r="56" spans="3:6" ht="30" customHeight="1" thickBot="1">
      <c r="C56" s="248" t="s">
        <v>69</v>
      </c>
      <c r="D56" s="229"/>
    </row>
    <row r="57" spans="3:6" ht="20.100000000000001" customHeight="1" thickBot="1">
      <c r="C57" s="597" t="s">
        <v>636</v>
      </c>
      <c r="D57" s="597"/>
    </row>
    <row r="58" spans="3:6" ht="20.100000000000001" customHeight="1">
      <c r="C58" s="392" t="b">
        <v>0</v>
      </c>
      <c r="D58" s="560" t="s">
        <v>637</v>
      </c>
    </row>
    <row r="59" spans="3:6" ht="20.100000000000001" customHeight="1">
      <c r="C59" s="379" t="s">
        <v>70</v>
      </c>
      <c r="D59" s="389"/>
    </row>
    <row r="60" spans="3:6" ht="20.100000000000001" customHeight="1">
      <c r="C60" s="379" t="s">
        <v>672</v>
      </c>
      <c r="D60" s="389"/>
    </row>
    <row r="61" spans="3:6" ht="20.100000000000001" customHeight="1">
      <c r="C61" s="379" t="s">
        <v>45</v>
      </c>
      <c r="D61" s="485"/>
    </row>
    <row r="62" spans="3:6" ht="20.100000000000001" customHeight="1">
      <c r="C62" s="393" t="s">
        <v>58</v>
      </c>
      <c r="D62" s="389"/>
    </row>
    <row r="63" spans="3:6" ht="60" customHeight="1">
      <c r="C63" s="559" t="s">
        <v>71</v>
      </c>
      <c r="D63" s="561"/>
    </row>
    <row r="64" spans="3:6" ht="20.100000000000001" customHeight="1">
      <c r="C64" s="394" t="s">
        <v>54</v>
      </c>
      <c r="D64" s="390"/>
    </row>
    <row r="65" spans="3:6" ht="20.100000000000001" customHeight="1">
      <c r="C65" s="395" t="s">
        <v>55</v>
      </c>
      <c r="D65" s="389"/>
    </row>
    <row r="66" spans="3:6" ht="20.100000000000001" customHeight="1">
      <c r="C66" s="395" t="s">
        <v>671</v>
      </c>
      <c r="D66" s="389"/>
    </row>
    <row r="67" spans="3:6" ht="20.100000000000001" customHeight="1">
      <c r="C67" s="395" t="s">
        <v>45</v>
      </c>
      <c r="D67" s="486"/>
    </row>
    <row r="68" spans="3:6" ht="20.100000000000001" customHeight="1" thickBot="1">
      <c r="C68" s="396" t="s">
        <v>58</v>
      </c>
      <c r="D68" s="391"/>
    </row>
    <row r="69" spans="3:6" ht="20.100000000000001" customHeight="1" thickBot="1">
      <c r="C69" s="591" t="s">
        <v>72</v>
      </c>
      <c r="D69" s="591"/>
      <c r="F69" s="71"/>
    </row>
    <row r="70" spans="3:6" ht="20.100000000000001" customHeight="1">
      <c r="C70" s="251" t="b">
        <v>1</v>
      </c>
      <c r="D70" s="252" t="s">
        <v>73</v>
      </c>
      <c r="F70" s="71"/>
    </row>
    <row r="71" spans="3:6" ht="20.100000000000001" customHeight="1">
      <c r="C71" s="253" t="s">
        <v>638</v>
      </c>
      <c r="D71" s="255"/>
      <c r="F71" s="71"/>
    </row>
    <row r="72" spans="3:6" ht="41.55" customHeight="1">
      <c r="C72" s="249" t="s">
        <v>639</v>
      </c>
      <c r="D72" s="234"/>
      <c r="F72" s="71"/>
    </row>
    <row r="73" spans="3:6" ht="30" customHeight="1">
      <c r="C73" s="250" t="s">
        <v>74</v>
      </c>
      <c r="D73" s="256"/>
      <c r="F73" s="71"/>
    </row>
    <row r="74" spans="3:6" ht="33" customHeight="1" thickBot="1">
      <c r="C74" s="254" t="s">
        <v>677</v>
      </c>
      <c r="D74" s="257"/>
      <c r="F74" s="589" t="s">
        <v>75</v>
      </c>
    </row>
    <row r="75" spans="3:6" ht="14.55" customHeight="1" thickBot="1">
      <c r="F75" s="589"/>
    </row>
    <row r="76" spans="3:6" ht="20.100000000000001" customHeight="1" thickBot="1">
      <c r="C76" s="258" t="s">
        <v>76</v>
      </c>
      <c r="D76" s="259">
        <f>VLOOKUP('Evaluare entitate'!D20,Liste!Y3:AA6,3,FALSE)</f>
        <v>1</v>
      </c>
      <c r="F76" s="589"/>
    </row>
    <row r="77" spans="3:6" ht="10.050000000000001" customHeight="1">
      <c r="F77" s="589"/>
    </row>
    <row r="78" spans="3:6" ht="20.100000000000001" customHeight="1" thickBot="1">
      <c r="C78" s="60" t="s">
        <v>77</v>
      </c>
      <c r="F78" s="589"/>
    </row>
    <row r="79" spans="3:6" ht="20.100000000000001" customHeight="1">
      <c r="C79" s="231" t="s">
        <v>55</v>
      </c>
      <c r="D79" s="244"/>
      <c r="F79" s="589"/>
    </row>
    <row r="80" spans="3:6" ht="20.100000000000001" customHeight="1">
      <c r="C80" s="225" t="s">
        <v>54</v>
      </c>
      <c r="D80" s="237"/>
      <c r="F80" s="589"/>
    </row>
    <row r="81" spans="3:6" ht="20.100000000000001" customHeight="1" thickBot="1">
      <c r="C81" s="225" t="s">
        <v>56</v>
      </c>
      <c r="D81" s="237"/>
      <c r="F81" s="70" t="e" vm="1">
        <v>#VALUE!</v>
      </c>
    </row>
    <row r="82" spans="3:6" ht="30" customHeight="1" thickBot="1">
      <c r="C82" s="260" t="s">
        <v>3</v>
      </c>
      <c r="D82" s="562"/>
      <c r="F82" s="261" t="s">
        <v>78</v>
      </c>
    </row>
    <row r="83" spans="3:6" ht="10.050000000000001" customHeight="1" thickTop="1"/>
  </sheetData>
  <sheetProtection algorithmName="SHA-512" hashValue="LGzbCd1G1tzw3SiZx0W+0ByELaycenfTYw6CbH/2j/RPLuKuOvjEzzg9H06tmPXqjC1MaaaRf1AwnEaPtGGkPA==" saltValue="mQsZluZv9373w+tAGFhDJg==" spinCount="100000" sheet="1" selectLockedCells="1"/>
  <protectedRanges>
    <protectedRange algorithmName="SHA-512" hashValue="jI/qDuQk9EGQfZUkjzYXBBZ2PdaNJZWmzX5b74j3qhu9ZRGikPjq8PeHFpmgQQsQTL0jVCEM23D6rvSVLk8exQ==" saltValue="UuBS3rfQktmmFfugbgWDEw==" spinCount="100000" sqref="C71:C1048576 C59:D69 C44:D57 C36:D42 C1:F34 E59:E1048576 F59:F1048576 C2:F8 C9 C13:C14 C29 D35 C33:D34 C41:D43 D51 D47 D53:D54 C57:D58 C63:D63 C69 D70 D75:D78 D83 D82 D76 D63" name="Range1"/>
  </protectedRanges>
  <mergeCells count="12">
    <mergeCell ref="F74:F80"/>
    <mergeCell ref="F9:F12"/>
    <mergeCell ref="C69:D69"/>
    <mergeCell ref="C4:F4"/>
    <mergeCell ref="C6:F6"/>
    <mergeCell ref="C9:D9"/>
    <mergeCell ref="C13:D13"/>
    <mergeCell ref="C29:D29"/>
    <mergeCell ref="C34:D34"/>
    <mergeCell ref="C33:D33"/>
    <mergeCell ref="C41:D41"/>
    <mergeCell ref="C57:D57"/>
  </mergeCells>
  <conditionalFormatting sqref="C17:D17">
    <cfRule type="expression" dxfId="40" priority="11">
      <formula>$D$15&lt;&gt;"Municipiul București"</formula>
    </cfRule>
  </conditionalFormatting>
  <conditionalFormatting sqref="C36:D40">
    <cfRule type="expression" dxfId="39" priority="21">
      <formula>$C$35=FALSE</formula>
    </cfRule>
  </conditionalFormatting>
  <conditionalFormatting sqref="C44:D46">
    <cfRule type="expression" dxfId="38" priority="20">
      <formula>$C$43=TRUE</formula>
    </cfRule>
  </conditionalFormatting>
  <conditionalFormatting sqref="C59:D62">
    <cfRule type="expression" dxfId="37" priority="19">
      <formula>#REF!=FALSE</formula>
    </cfRule>
  </conditionalFormatting>
  <conditionalFormatting sqref="C59:D68">
    <cfRule type="expression" dxfId="36" priority="10">
      <formula>$C$58=TRUE</formula>
    </cfRule>
  </conditionalFormatting>
  <conditionalFormatting sqref="C71:D74">
    <cfRule type="expression" dxfId="35" priority="17">
      <formula>$C$70=FALSE</formula>
    </cfRule>
  </conditionalFormatting>
  <hyperlinks>
    <hyperlink ref="F82" location="'Evaluare entitate'!A1" tooltip="Mergeți la instrumentul de evaluare." display="Evaluare entitate" xr:uid="{018E8AD4-78A6-4FE4-A37D-48FB4CD5DC45}"/>
  </hyperlinks>
  <pageMargins left="0.7" right="0.7" top="0.75" bottom="0.75" header="0.3" footer="0.3"/>
  <pageSetup scale="58" orientation="portrait" r:id="rId1"/>
  <rowBreaks count="1" manualBreakCount="1">
    <brk id="46" min="1" max="6" man="1"/>
  </rowBreaks>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7C3661EE-A9C4-4C0A-9B03-98A4249C411E}">
          <x14:formula1>
            <xm:f>Liste!$J$3:$J$44</xm:f>
          </x14:formula1>
          <xm:sqref>D15</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7509BC-48C1-4ECD-BFCD-86F2586E1772}">
  <sheetPr codeName="Foaie4">
    <tabColor theme="7" tint="0.39997558519241921"/>
  </sheetPr>
  <dimension ref="B1:K207"/>
  <sheetViews>
    <sheetView showGridLines="0" tabSelected="1" topLeftCell="A7" zoomScale="101" zoomScaleNormal="101" zoomScaleSheetLayoutView="100" zoomScalePageLayoutView="55" workbookViewId="0">
      <selection activeCell="D20" sqref="D20"/>
    </sheetView>
  </sheetViews>
  <sheetFormatPr defaultColWidth="8.77734375" defaultRowHeight="14.4"/>
  <cols>
    <col min="1" max="1" width="1.6640625" style="42" customWidth="1"/>
    <col min="2" max="2" width="3.6640625" style="42" customWidth="1"/>
    <col min="3" max="3" width="110.6640625" style="42" customWidth="1"/>
    <col min="4" max="4" width="30.6640625" style="42" customWidth="1"/>
    <col min="5" max="5" width="3.6640625" style="84" customWidth="1"/>
    <col min="6" max="6" width="11.44140625" style="42" customWidth="1"/>
    <col min="7" max="16384" width="8.77734375" style="42"/>
  </cols>
  <sheetData>
    <row r="1" spans="2:11" ht="20.100000000000001" customHeight="1">
      <c r="E1" s="72"/>
      <c r="F1" s="490"/>
      <c r="G1" s="490"/>
      <c r="H1" s="490"/>
      <c r="I1" s="490"/>
      <c r="J1" s="490"/>
      <c r="K1" s="490"/>
    </row>
    <row r="2" spans="2:11" ht="74.55" customHeight="1" thickBot="1">
      <c r="C2" s="58"/>
      <c r="D2" s="493" t="str">
        <f>CONCATENATE("Versiunea: ",Introducere!O18,"_",Introducere!N18)</f>
        <v>Versiunea: V1.0_45876</v>
      </c>
      <c r="E2" s="72"/>
      <c r="F2" s="490"/>
      <c r="G2" s="490"/>
      <c r="H2" s="490"/>
      <c r="I2" s="490"/>
      <c r="J2" s="490"/>
      <c r="K2" s="490"/>
    </row>
    <row r="3" spans="2:11" ht="15" thickTop="1">
      <c r="E3" s="72"/>
      <c r="F3" s="490"/>
      <c r="G3" s="490"/>
      <c r="H3" s="490"/>
      <c r="I3" s="490"/>
      <c r="J3" s="490"/>
      <c r="K3" s="490"/>
    </row>
    <row r="4" spans="2:11" ht="80.099999999999994" customHeight="1">
      <c r="C4" s="604" t="s">
        <v>79</v>
      </c>
      <c r="D4" s="604"/>
      <c r="E4" s="72"/>
      <c r="F4" s="490"/>
      <c r="G4" s="490"/>
      <c r="H4" s="490"/>
      <c r="I4" s="490"/>
      <c r="J4" s="490"/>
      <c r="K4" s="490"/>
    </row>
    <row r="5" spans="2:11" ht="79.95" customHeight="1">
      <c r="C5" s="600" t="s">
        <v>613</v>
      </c>
      <c r="D5" s="602" t="s">
        <v>80</v>
      </c>
      <c r="E5" s="72"/>
      <c r="F5" s="490"/>
      <c r="G5" s="490"/>
      <c r="H5" s="490"/>
      <c r="I5" s="490"/>
      <c r="J5" s="490"/>
      <c r="K5" s="490"/>
    </row>
    <row r="6" spans="2:11" ht="30" customHeight="1">
      <c r="C6" s="600"/>
      <c r="D6" s="602"/>
      <c r="E6" s="72"/>
      <c r="F6" s="490"/>
      <c r="G6" s="490"/>
      <c r="H6" s="490"/>
      <c r="I6" s="490"/>
      <c r="J6" s="490"/>
      <c r="K6" s="490"/>
    </row>
    <row r="7" spans="2:11" ht="49.95" customHeight="1" thickBot="1">
      <c r="C7" s="601"/>
      <c r="D7" s="603"/>
      <c r="E7" s="72"/>
      <c r="F7" s="490"/>
      <c r="G7" s="490"/>
      <c r="H7" s="490"/>
      <c r="I7" s="490"/>
      <c r="J7" s="490"/>
      <c r="K7" s="490"/>
    </row>
    <row r="8" spans="2:11" ht="10.050000000000001" customHeight="1" thickTop="1" thickBot="1">
      <c r="E8" s="72"/>
      <c r="F8" s="490"/>
      <c r="G8" s="490"/>
      <c r="H8" s="490"/>
      <c r="I8" s="490"/>
      <c r="J8" s="490"/>
      <c r="K8" s="490"/>
    </row>
    <row r="9" spans="2:11" ht="40.049999999999997" customHeight="1" thickBot="1">
      <c r="C9" s="494" t="s">
        <v>81</v>
      </c>
      <c r="D9" s="495" t="s">
        <v>82</v>
      </c>
      <c r="E9" s="72"/>
      <c r="F9" s="490"/>
      <c r="G9" s="490"/>
      <c r="H9" s="490"/>
      <c r="I9" s="490"/>
      <c r="J9" s="490"/>
      <c r="K9" s="490"/>
    </row>
    <row r="10" spans="2:11" ht="24.6" customHeight="1" thickTop="1">
      <c r="C10" s="613" t="s">
        <v>83</v>
      </c>
      <c r="D10" s="614"/>
      <c r="E10" s="72"/>
      <c r="F10" s="490"/>
      <c r="G10" s="490"/>
      <c r="H10" s="490"/>
      <c r="I10" s="490"/>
      <c r="J10" s="490"/>
      <c r="K10" s="490"/>
    </row>
    <row r="11" spans="2:11" ht="18.600000000000001" customHeight="1">
      <c r="C11" s="615"/>
      <c r="D11" s="616"/>
      <c r="E11" s="72"/>
      <c r="F11" s="490"/>
      <c r="G11" s="490"/>
      <c r="H11" s="490"/>
      <c r="I11" s="490"/>
      <c r="J11" s="490"/>
      <c r="K11" s="490"/>
    </row>
    <row r="12" spans="2:11" ht="66.599999999999994" customHeight="1">
      <c r="C12" s="607" t="s">
        <v>627</v>
      </c>
      <c r="D12" s="608"/>
      <c r="E12" s="72"/>
      <c r="F12" s="490"/>
      <c r="G12" s="490"/>
      <c r="H12" s="490"/>
      <c r="I12" s="490"/>
      <c r="J12" s="490"/>
      <c r="K12" s="490"/>
    </row>
    <row r="13" spans="2:11" s="490" customFormat="1" ht="14.55" customHeight="1">
      <c r="B13" s="42"/>
      <c r="C13" s="609" t="s">
        <v>84</v>
      </c>
      <c r="D13" s="610"/>
      <c r="E13" s="491"/>
      <c r="F13" s="492"/>
    </row>
    <row r="14" spans="2:11" s="490" customFormat="1" ht="14.55" customHeight="1">
      <c r="B14" s="42"/>
      <c r="C14" s="609" t="s">
        <v>85</v>
      </c>
      <c r="D14" s="610"/>
      <c r="E14" s="491"/>
      <c r="F14" s="492"/>
    </row>
    <row r="15" spans="2:11" s="490" customFormat="1">
      <c r="B15" s="42"/>
      <c r="C15" s="611" t="s">
        <v>86</v>
      </c>
      <c r="D15" s="612"/>
      <c r="E15" s="491"/>
      <c r="F15" s="492"/>
    </row>
    <row r="16" spans="2:11" ht="15" customHeight="1" thickBot="1">
      <c r="C16" s="605"/>
      <c r="D16" s="606"/>
      <c r="E16" s="72"/>
      <c r="F16" s="490"/>
      <c r="G16" s="490"/>
      <c r="H16" s="490"/>
      <c r="I16" s="490"/>
      <c r="J16" s="490"/>
      <c r="K16" s="490"/>
    </row>
    <row r="17" spans="3:11" ht="20.100000000000001" customHeight="1" thickTop="1">
      <c r="C17" s="497" t="s">
        <v>628</v>
      </c>
      <c r="D17" s="405"/>
      <c r="E17" s="72"/>
      <c r="F17" s="490"/>
      <c r="G17" s="490"/>
      <c r="H17" s="490"/>
      <c r="I17" s="490"/>
      <c r="J17" s="490"/>
      <c r="K17" s="490"/>
    </row>
    <row r="18" spans="3:11" ht="20.100000000000001" customHeight="1">
      <c r="C18" s="498" t="s">
        <v>629</v>
      </c>
      <c r="D18" s="403"/>
      <c r="E18" s="72"/>
      <c r="F18" s="490"/>
      <c r="G18" s="490"/>
      <c r="H18" s="490"/>
      <c r="I18" s="490"/>
      <c r="J18" s="490"/>
      <c r="K18" s="490"/>
    </row>
    <row r="19" spans="3:11" ht="20.100000000000001" customHeight="1">
      <c r="C19" s="499" t="s">
        <v>630</v>
      </c>
      <c r="D19" s="404"/>
      <c r="E19" s="72"/>
      <c r="F19" s="490"/>
      <c r="G19" s="490"/>
      <c r="H19" s="490"/>
      <c r="I19" s="490"/>
      <c r="J19" s="490"/>
      <c r="K19" s="490"/>
    </row>
    <row r="20" spans="3:11" ht="20.100000000000001" customHeight="1" thickBot="1">
      <c r="C20" s="500" t="s">
        <v>87</v>
      </c>
      <c r="D20" s="406" t="s">
        <v>341</v>
      </c>
      <c r="E20" s="74"/>
      <c r="F20" s="490"/>
      <c r="G20" s="490"/>
      <c r="H20" s="490"/>
      <c r="I20" s="490"/>
      <c r="J20" s="490"/>
      <c r="K20" s="490"/>
    </row>
    <row r="21" spans="3:11" ht="40.049999999999997" customHeight="1" thickTop="1" thickBot="1">
      <c r="C21" s="598" t="str">
        <f>IF(OR(ISBLANK(D17),ISBLANK(D18),ISBLANK(D19)),Liste!F6,"Toate datele specifice dimensiunii entității au fost completate. Continuați procesul de evaluare!")</f>
        <v>Vă rugăm să completați toate cele 3 criterii care stau la baza dimensiunii entității.</v>
      </c>
      <c r="D21" s="599"/>
      <c r="E21" s="74"/>
      <c r="F21" s="490"/>
      <c r="G21" s="490"/>
      <c r="H21" s="490"/>
      <c r="I21" s="490"/>
      <c r="J21" s="490"/>
      <c r="K21" s="490"/>
    </row>
    <row r="22" spans="3:11" ht="20.100000000000001" customHeight="1" thickTop="1" thickBot="1">
      <c r="D22" s="44"/>
      <c r="E22" s="72"/>
      <c r="F22" s="490"/>
      <c r="G22" s="490"/>
      <c r="H22" s="490"/>
      <c r="I22" s="490"/>
      <c r="J22" s="490"/>
      <c r="K22" s="490"/>
    </row>
    <row r="23" spans="3:11" ht="40.049999999999997" customHeight="1" thickTop="1" thickBot="1">
      <c r="C23" s="501" t="s">
        <v>651</v>
      </c>
      <c r="D23" s="502"/>
      <c r="E23" s="72"/>
      <c r="F23" s="490"/>
      <c r="G23" s="490"/>
      <c r="H23" s="490"/>
      <c r="I23" s="490"/>
      <c r="J23" s="490"/>
      <c r="K23" s="490"/>
    </row>
    <row r="24" spans="3:11" ht="20.100000000000001" customHeight="1" thickTop="1">
      <c r="C24" s="503"/>
      <c r="D24" s="504"/>
      <c r="E24" s="72"/>
      <c r="F24" s="490"/>
      <c r="G24" s="490"/>
      <c r="H24" s="490"/>
      <c r="I24" s="490"/>
      <c r="J24" s="490"/>
      <c r="K24" s="490"/>
    </row>
    <row r="25" spans="3:11" ht="40.049999999999997" customHeight="1">
      <c r="C25" s="615" t="s">
        <v>89</v>
      </c>
      <c r="D25" s="619"/>
      <c r="E25" s="72"/>
      <c r="F25" s="490"/>
      <c r="G25" s="490"/>
      <c r="H25" s="490"/>
      <c r="I25" s="490"/>
      <c r="J25" s="490"/>
      <c r="K25" s="490"/>
    </row>
    <row r="26" spans="3:11" ht="19.95" customHeight="1" thickBot="1">
      <c r="C26" s="496"/>
      <c r="D26" s="505"/>
      <c r="E26" s="72"/>
      <c r="F26" s="490"/>
      <c r="G26" s="490"/>
      <c r="H26" s="490"/>
      <c r="I26" s="490"/>
      <c r="J26" s="490"/>
      <c r="K26" s="490"/>
    </row>
    <row r="27" spans="3:11" ht="30" customHeight="1" thickTop="1" thickBot="1">
      <c r="C27" s="506" t="s">
        <v>90</v>
      </c>
      <c r="D27" s="507"/>
      <c r="E27" s="274"/>
      <c r="F27" s="490"/>
      <c r="G27" s="490"/>
      <c r="H27" s="490"/>
      <c r="I27" s="490"/>
      <c r="J27" s="490"/>
      <c r="K27" s="490"/>
    </row>
    <row r="28" spans="3:11" ht="20.100000000000001" customHeight="1" thickTop="1">
      <c r="C28" s="508" t="s">
        <v>91</v>
      </c>
      <c r="D28" s="509"/>
      <c r="E28" s="72"/>
      <c r="F28" s="490"/>
      <c r="G28" s="490"/>
      <c r="H28" s="490"/>
      <c r="I28" s="490"/>
      <c r="J28" s="490"/>
      <c r="K28" s="490"/>
    </row>
    <row r="29" spans="3:11" ht="20.100000000000001" customHeight="1">
      <c r="C29" s="510" t="s">
        <v>92</v>
      </c>
      <c r="D29" s="511"/>
      <c r="E29" s="72"/>
      <c r="F29" s="490"/>
      <c r="G29" s="490"/>
      <c r="H29" s="490"/>
      <c r="I29" s="490"/>
      <c r="J29" s="490"/>
      <c r="K29" s="490"/>
    </row>
    <row r="30" spans="3:11" ht="20.100000000000001" customHeight="1">
      <c r="C30" s="512" t="s">
        <v>93</v>
      </c>
      <c r="D30" s="262" t="s">
        <v>94</v>
      </c>
      <c r="E30" s="72"/>
      <c r="F30" s="490"/>
      <c r="G30" s="490"/>
      <c r="H30" s="490"/>
      <c r="I30" s="490"/>
      <c r="J30" s="490"/>
      <c r="K30" s="490"/>
    </row>
    <row r="31" spans="3:11" ht="20.100000000000001" customHeight="1">
      <c r="C31" s="513" t="s">
        <v>95</v>
      </c>
      <c r="D31" s="263" t="s">
        <v>94</v>
      </c>
      <c r="E31" s="72"/>
      <c r="F31" s="490"/>
      <c r="G31" s="490"/>
      <c r="H31" s="490"/>
      <c r="I31" s="490"/>
      <c r="J31" s="490"/>
      <c r="K31" s="490"/>
    </row>
    <row r="32" spans="3:11" ht="20.100000000000001" customHeight="1">
      <c r="C32" s="513" t="s">
        <v>96</v>
      </c>
      <c r="D32" s="263" t="s">
        <v>94</v>
      </c>
      <c r="E32" s="72"/>
      <c r="F32" s="490"/>
      <c r="G32" s="490"/>
      <c r="H32" s="490"/>
      <c r="I32" s="490"/>
      <c r="J32" s="490"/>
      <c r="K32" s="490"/>
    </row>
    <row r="33" spans="3:11" ht="20.100000000000001" customHeight="1">
      <c r="C33" s="513" t="s">
        <v>97</v>
      </c>
      <c r="D33" s="263" t="s">
        <v>94</v>
      </c>
      <c r="E33" s="72"/>
      <c r="F33" s="490"/>
      <c r="G33" s="490"/>
      <c r="H33" s="490"/>
      <c r="I33" s="490"/>
      <c r="J33" s="490"/>
      <c r="K33" s="490"/>
    </row>
    <row r="34" spans="3:11" ht="20.100000000000001" customHeight="1">
      <c r="C34" s="513" t="s">
        <v>98</v>
      </c>
      <c r="D34" s="263" t="s">
        <v>94</v>
      </c>
      <c r="E34" s="72"/>
      <c r="F34" s="490"/>
      <c r="G34" s="490"/>
      <c r="H34" s="490"/>
      <c r="I34" s="490"/>
      <c r="J34" s="490"/>
      <c r="K34" s="490"/>
    </row>
    <row r="35" spans="3:11" ht="20.100000000000001" customHeight="1">
      <c r="C35" s="513" t="s">
        <v>99</v>
      </c>
      <c r="D35" s="263" t="s">
        <v>94</v>
      </c>
      <c r="E35" s="72"/>
      <c r="F35" s="490"/>
      <c r="G35" s="490"/>
      <c r="H35" s="490"/>
      <c r="I35" s="490"/>
      <c r="J35" s="490"/>
      <c r="K35" s="490"/>
    </row>
    <row r="36" spans="3:11" ht="20.100000000000001" customHeight="1">
      <c r="C36" s="513" t="s">
        <v>100</v>
      </c>
      <c r="D36" s="263" t="s">
        <v>94</v>
      </c>
      <c r="E36" s="72"/>
      <c r="F36" s="490"/>
      <c r="G36" s="490"/>
      <c r="H36" s="490"/>
      <c r="I36" s="490"/>
      <c r="J36" s="490"/>
      <c r="K36" s="490"/>
    </row>
    <row r="37" spans="3:11" ht="20.100000000000001" customHeight="1">
      <c r="C37" s="514" t="s">
        <v>101</v>
      </c>
      <c r="D37" s="264" t="s">
        <v>94</v>
      </c>
      <c r="E37" s="72"/>
      <c r="F37" s="490"/>
      <c r="G37" s="490"/>
      <c r="H37" s="490"/>
      <c r="I37" s="490"/>
      <c r="J37" s="490"/>
      <c r="K37" s="490"/>
    </row>
    <row r="38" spans="3:11" ht="20.100000000000001" customHeight="1">
      <c r="C38" s="510" t="s">
        <v>102</v>
      </c>
      <c r="D38" s="511"/>
      <c r="E38" s="72"/>
      <c r="F38" s="490"/>
      <c r="G38" s="490"/>
      <c r="H38" s="490"/>
      <c r="I38" s="490"/>
      <c r="J38" s="490"/>
      <c r="K38" s="490"/>
    </row>
    <row r="39" spans="3:11" ht="20.100000000000001" customHeight="1">
      <c r="C39" s="515" t="s">
        <v>103</v>
      </c>
      <c r="D39" s="265" t="s">
        <v>94</v>
      </c>
      <c r="E39" s="72"/>
      <c r="F39" s="490"/>
      <c r="G39" s="490"/>
      <c r="H39" s="490"/>
      <c r="I39" s="490"/>
      <c r="J39" s="490"/>
      <c r="K39" s="490"/>
    </row>
    <row r="40" spans="3:11" ht="20.100000000000001" customHeight="1">
      <c r="C40" s="510" t="s">
        <v>104</v>
      </c>
      <c r="D40" s="511"/>
      <c r="E40" s="72"/>
      <c r="F40" s="490"/>
      <c r="G40" s="490"/>
      <c r="H40" s="490"/>
      <c r="I40" s="490"/>
      <c r="J40" s="490"/>
      <c r="K40" s="490"/>
    </row>
    <row r="41" spans="3:11" ht="20.100000000000001" customHeight="1">
      <c r="C41" s="512" t="s">
        <v>105</v>
      </c>
      <c r="D41" s="262" t="s">
        <v>94</v>
      </c>
      <c r="E41" s="72"/>
      <c r="F41" s="490"/>
      <c r="G41" s="490"/>
      <c r="H41" s="490"/>
      <c r="I41" s="490"/>
      <c r="J41" s="490"/>
      <c r="K41" s="490"/>
    </row>
    <row r="42" spans="3:11" ht="29.55" customHeight="1">
      <c r="C42" s="513" t="s">
        <v>106</v>
      </c>
      <c r="D42" s="263" t="s">
        <v>94</v>
      </c>
      <c r="E42" s="72"/>
      <c r="F42" s="490"/>
      <c r="G42" s="490"/>
      <c r="H42" s="490"/>
      <c r="I42" s="490"/>
      <c r="J42" s="490"/>
      <c r="K42" s="490"/>
    </row>
    <row r="43" spans="3:11" ht="20.100000000000001" customHeight="1">
      <c r="C43" s="514" t="s">
        <v>107</v>
      </c>
      <c r="D43" s="264" t="s">
        <v>94</v>
      </c>
      <c r="E43" s="72"/>
      <c r="F43" s="490"/>
      <c r="G43" s="490"/>
      <c r="H43" s="490"/>
      <c r="I43" s="490"/>
      <c r="J43" s="490"/>
      <c r="K43" s="490"/>
    </row>
    <row r="44" spans="3:11" ht="20.100000000000001" customHeight="1">
      <c r="C44" s="510" t="s">
        <v>108</v>
      </c>
      <c r="D44" s="511"/>
      <c r="E44" s="72"/>
      <c r="F44" s="490"/>
      <c r="G44" s="490"/>
      <c r="H44" s="490"/>
      <c r="I44" s="490"/>
      <c r="J44" s="490"/>
      <c r="K44" s="490"/>
    </row>
    <row r="45" spans="3:11" ht="20.100000000000001" customHeight="1">
      <c r="C45" s="512" t="s">
        <v>109</v>
      </c>
      <c r="D45" s="262" t="s">
        <v>94</v>
      </c>
      <c r="E45" s="72"/>
      <c r="F45" s="490"/>
      <c r="G45" s="490"/>
      <c r="H45" s="490"/>
      <c r="I45" s="490"/>
      <c r="J45" s="490"/>
      <c r="K45" s="490"/>
    </row>
    <row r="46" spans="3:11" ht="20.100000000000001" customHeight="1">
      <c r="C46" s="513" t="s">
        <v>110</v>
      </c>
      <c r="D46" s="263" t="s">
        <v>94</v>
      </c>
      <c r="E46" s="72"/>
      <c r="F46" s="490"/>
      <c r="G46" s="490"/>
      <c r="H46" s="490"/>
      <c r="I46" s="490"/>
      <c r="J46" s="490"/>
      <c r="K46" s="490"/>
    </row>
    <row r="47" spans="3:11" ht="20.100000000000001" customHeight="1">
      <c r="C47" s="513" t="s">
        <v>111</v>
      </c>
      <c r="D47" s="263" t="s">
        <v>94</v>
      </c>
      <c r="E47" s="72"/>
      <c r="F47" s="490"/>
      <c r="G47" s="490"/>
      <c r="H47" s="490"/>
      <c r="I47" s="490"/>
      <c r="J47" s="490"/>
      <c r="K47" s="490"/>
    </row>
    <row r="48" spans="3:11" ht="20.100000000000001" customHeight="1">
      <c r="C48" s="513" t="s">
        <v>112</v>
      </c>
      <c r="D48" s="263" t="s">
        <v>94</v>
      </c>
      <c r="E48" s="72"/>
      <c r="F48" s="490"/>
      <c r="G48" s="490"/>
      <c r="H48" s="490"/>
      <c r="I48" s="490"/>
      <c r="J48" s="490"/>
      <c r="K48" s="490"/>
    </row>
    <row r="49" spans="3:11" ht="20.100000000000001" customHeight="1">
      <c r="C49" s="513" t="s">
        <v>113</v>
      </c>
      <c r="D49" s="263" t="s">
        <v>94</v>
      </c>
      <c r="E49" s="72"/>
      <c r="F49" s="490"/>
      <c r="G49" s="490"/>
      <c r="H49" s="490"/>
      <c r="I49" s="490"/>
      <c r="J49" s="490"/>
      <c r="K49" s="490"/>
    </row>
    <row r="50" spans="3:11" ht="20.100000000000001" customHeight="1">
      <c r="C50" s="513" t="s">
        <v>114</v>
      </c>
      <c r="D50" s="263" t="s">
        <v>94</v>
      </c>
      <c r="E50" s="72"/>
      <c r="F50" s="490"/>
      <c r="G50" s="490"/>
      <c r="H50" s="490"/>
      <c r="I50" s="490"/>
      <c r="J50" s="490"/>
      <c r="K50" s="490"/>
    </row>
    <row r="51" spans="3:11" ht="20.100000000000001" customHeight="1">
      <c r="C51" s="514" t="s">
        <v>115</v>
      </c>
      <c r="D51" s="264" t="s">
        <v>94</v>
      </c>
      <c r="E51" s="72"/>
      <c r="F51" s="490"/>
      <c r="G51" s="490"/>
      <c r="H51" s="490"/>
      <c r="I51" s="490"/>
      <c r="J51" s="490"/>
      <c r="K51" s="490"/>
    </row>
    <row r="52" spans="3:11" ht="20.100000000000001" customHeight="1">
      <c r="C52" s="510" t="s">
        <v>116</v>
      </c>
      <c r="D52" s="511"/>
      <c r="E52" s="72"/>
      <c r="F52" s="490"/>
      <c r="G52" s="490"/>
      <c r="H52" s="490"/>
      <c r="I52" s="490"/>
      <c r="J52" s="490"/>
      <c r="K52" s="490"/>
    </row>
    <row r="53" spans="3:11" ht="20.100000000000001" customHeight="1">
      <c r="C53" s="516" t="s">
        <v>117</v>
      </c>
      <c r="D53" s="265" t="s">
        <v>94</v>
      </c>
      <c r="E53" s="72"/>
      <c r="F53" s="490"/>
      <c r="G53" s="490"/>
      <c r="H53" s="490"/>
      <c r="I53" s="490"/>
      <c r="J53" s="490"/>
      <c r="K53" s="490"/>
    </row>
    <row r="54" spans="3:11" ht="20.100000000000001" customHeight="1">
      <c r="C54" s="510" t="s">
        <v>118</v>
      </c>
      <c r="D54" s="511"/>
      <c r="E54" s="72"/>
      <c r="F54" s="490"/>
      <c r="G54" s="490"/>
      <c r="H54" s="490"/>
      <c r="I54" s="490"/>
      <c r="J54" s="490"/>
      <c r="K54" s="490"/>
    </row>
    <row r="55" spans="3:11" ht="20.100000000000001" customHeight="1" thickBot="1">
      <c r="C55" s="516" t="s">
        <v>119</v>
      </c>
      <c r="D55" s="265" t="s">
        <v>94</v>
      </c>
      <c r="E55" s="72"/>
      <c r="F55" s="490"/>
      <c r="G55" s="490"/>
      <c r="H55" s="490"/>
      <c r="I55" s="490"/>
      <c r="J55" s="490"/>
      <c r="K55" s="490"/>
    </row>
    <row r="56" spans="3:11" ht="20.100000000000001" customHeight="1">
      <c r="C56" s="517" t="s">
        <v>120</v>
      </c>
      <c r="D56" s="518"/>
      <c r="E56" s="72"/>
      <c r="F56" s="490"/>
      <c r="G56" s="490"/>
      <c r="H56" s="490"/>
      <c r="I56" s="490"/>
      <c r="J56" s="490"/>
      <c r="K56" s="490"/>
    </row>
    <row r="57" spans="3:11" ht="20.100000000000001" customHeight="1">
      <c r="C57" s="510" t="s">
        <v>121</v>
      </c>
      <c r="D57" s="511"/>
      <c r="E57" s="72"/>
      <c r="F57" s="490"/>
      <c r="G57" s="490"/>
      <c r="H57" s="490"/>
      <c r="I57" s="490"/>
      <c r="J57" s="490"/>
      <c r="K57" s="490"/>
    </row>
    <row r="58" spans="3:11" ht="20.100000000000001" customHeight="1">
      <c r="C58" s="512" t="s">
        <v>122</v>
      </c>
      <c r="D58" s="262" t="s">
        <v>94</v>
      </c>
      <c r="E58" s="72"/>
      <c r="F58" s="490"/>
      <c r="G58" s="490"/>
      <c r="H58" s="490"/>
      <c r="I58" s="490"/>
      <c r="J58" s="490"/>
      <c r="K58" s="490"/>
    </row>
    <row r="59" spans="3:11" ht="28.8">
      <c r="C59" s="513" t="s">
        <v>123</v>
      </c>
      <c r="D59" s="263" t="s">
        <v>94</v>
      </c>
      <c r="E59" s="72"/>
      <c r="F59" s="490"/>
      <c r="G59" s="490"/>
      <c r="H59" s="490"/>
      <c r="I59" s="490"/>
      <c r="J59" s="490"/>
      <c r="K59" s="490"/>
    </row>
    <row r="60" spans="3:11">
      <c r="C60" s="513" t="s">
        <v>124</v>
      </c>
      <c r="D60" s="263" t="s">
        <v>94</v>
      </c>
      <c r="E60" s="72"/>
      <c r="F60" s="490"/>
      <c r="G60" s="490"/>
      <c r="H60" s="490"/>
      <c r="I60" s="490"/>
      <c r="J60" s="490"/>
      <c r="K60" s="490"/>
    </row>
    <row r="61" spans="3:11" ht="20.100000000000001" customHeight="1">
      <c r="C61" s="513" t="s">
        <v>125</v>
      </c>
      <c r="D61" s="263" t="s">
        <v>94</v>
      </c>
      <c r="E61" s="72"/>
      <c r="F61" s="490"/>
      <c r="G61" s="490"/>
      <c r="H61" s="490"/>
      <c r="I61" s="490"/>
      <c r="J61" s="490"/>
      <c r="K61" s="490"/>
    </row>
    <row r="62" spans="3:11" ht="20.100000000000001" customHeight="1">
      <c r="C62" s="513" t="s">
        <v>126</v>
      </c>
      <c r="D62" s="263" t="s">
        <v>94</v>
      </c>
      <c r="E62" s="72"/>
      <c r="F62" s="490"/>
      <c r="G62" s="490"/>
      <c r="H62" s="490"/>
      <c r="I62" s="490"/>
      <c r="J62" s="490"/>
      <c r="K62" s="490"/>
    </row>
    <row r="63" spans="3:11" ht="20.100000000000001" customHeight="1">
      <c r="C63" s="519" t="s">
        <v>127</v>
      </c>
      <c r="D63" s="263" t="s">
        <v>94</v>
      </c>
      <c r="E63" s="72"/>
      <c r="F63" s="490"/>
      <c r="G63" s="490"/>
      <c r="H63" s="490"/>
      <c r="I63" s="490"/>
      <c r="J63" s="490"/>
      <c r="K63" s="490"/>
    </row>
    <row r="64" spans="3:11" ht="29.55" customHeight="1">
      <c r="C64" s="520" t="s">
        <v>128</v>
      </c>
      <c r="D64" s="264" t="s">
        <v>94</v>
      </c>
      <c r="E64" s="72"/>
      <c r="F64" s="490"/>
      <c r="G64" s="490"/>
      <c r="H64" s="490"/>
      <c r="I64" s="490"/>
      <c r="J64" s="490"/>
      <c r="K64" s="490"/>
    </row>
    <row r="65" spans="3:11" ht="20.100000000000001" customHeight="1">
      <c r="C65" s="510" t="s">
        <v>129</v>
      </c>
      <c r="D65" s="511"/>
      <c r="E65" s="72"/>
      <c r="F65" s="490"/>
      <c r="G65" s="490"/>
      <c r="H65" s="490"/>
      <c r="I65" s="490"/>
      <c r="J65" s="490"/>
      <c r="K65" s="490"/>
    </row>
    <row r="66" spans="3:11" ht="20.100000000000001" customHeight="1">
      <c r="C66" s="512" t="s">
        <v>130</v>
      </c>
      <c r="D66" s="262" t="s">
        <v>94</v>
      </c>
      <c r="E66" s="72"/>
      <c r="F66" s="490"/>
      <c r="G66" s="490"/>
      <c r="H66" s="490"/>
      <c r="I66" s="490"/>
      <c r="J66" s="490"/>
      <c r="K66" s="490"/>
    </row>
    <row r="67" spans="3:11" ht="20.100000000000001" customHeight="1">
      <c r="C67" s="514" t="s">
        <v>131</v>
      </c>
      <c r="D67" s="264" t="s">
        <v>94</v>
      </c>
      <c r="E67" s="72"/>
      <c r="F67" s="490"/>
      <c r="G67" s="490"/>
      <c r="H67" s="490"/>
      <c r="I67" s="490"/>
      <c r="J67" s="490"/>
      <c r="K67" s="490"/>
    </row>
    <row r="68" spans="3:11" ht="20.100000000000001" customHeight="1">
      <c r="C68" s="510" t="s">
        <v>132</v>
      </c>
      <c r="D68" s="511"/>
      <c r="E68" s="72"/>
      <c r="F68" s="490"/>
      <c r="G68" s="490"/>
      <c r="H68" s="490"/>
      <c r="I68" s="490"/>
      <c r="J68" s="490"/>
      <c r="K68" s="490"/>
    </row>
    <row r="69" spans="3:11" ht="20.100000000000001" customHeight="1">
      <c r="C69" s="512" t="s">
        <v>133</v>
      </c>
      <c r="D69" s="262" t="s">
        <v>94</v>
      </c>
      <c r="E69" s="72"/>
      <c r="F69" s="490"/>
      <c r="G69" s="490"/>
      <c r="H69" s="490"/>
      <c r="I69" s="490"/>
      <c r="J69" s="490"/>
      <c r="K69" s="490"/>
    </row>
    <row r="70" spans="3:11">
      <c r="C70" s="513" t="s">
        <v>614</v>
      </c>
      <c r="D70" s="263" t="s">
        <v>94</v>
      </c>
      <c r="E70" s="72"/>
      <c r="F70" s="490"/>
      <c r="G70" s="490"/>
      <c r="H70" s="490"/>
      <c r="I70" s="490"/>
      <c r="J70" s="490"/>
      <c r="K70" s="490"/>
    </row>
    <row r="71" spans="3:11" ht="20.100000000000001" customHeight="1">
      <c r="C71" s="514" t="s">
        <v>135</v>
      </c>
      <c r="D71" s="264" t="s">
        <v>94</v>
      </c>
      <c r="E71" s="72"/>
      <c r="F71" s="490"/>
      <c r="G71" s="490"/>
      <c r="H71" s="490"/>
      <c r="I71" s="490"/>
      <c r="J71" s="490"/>
      <c r="K71" s="490"/>
    </row>
    <row r="72" spans="3:11" ht="20.100000000000001" customHeight="1">
      <c r="C72" s="510" t="s">
        <v>136</v>
      </c>
      <c r="D72" s="511"/>
      <c r="E72" s="72"/>
      <c r="F72" s="490"/>
      <c r="G72" s="490"/>
      <c r="H72" s="490"/>
      <c r="I72" s="490"/>
      <c r="J72" s="490"/>
      <c r="K72" s="490"/>
    </row>
    <row r="73" spans="3:11" ht="20.100000000000001" customHeight="1">
      <c r="C73" s="512" t="s">
        <v>137</v>
      </c>
      <c r="D73" s="262" t="s">
        <v>94</v>
      </c>
      <c r="E73" s="72"/>
      <c r="F73" s="490"/>
      <c r="G73" s="490"/>
      <c r="H73" s="490"/>
      <c r="I73" s="490"/>
      <c r="J73" s="490"/>
      <c r="K73" s="490"/>
    </row>
    <row r="74" spans="3:11" ht="20.100000000000001" customHeight="1">
      <c r="C74" s="521" t="s">
        <v>138</v>
      </c>
      <c r="D74" s="264" t="s">
        <v>94</v>
      </c>
      <c r="E74" s="72"/>
      <c r="F74" s="490"/>
      <c r="G74" s="490"/>
      <c r="H74" s="490"/>
      <c r="I74" s="490"/>
      <c r="J74" s="490"/>
      <c r="K74" s="490"/>
    </row>
    <row r="75" spans="3:11" ht="20.100000000000001" customHeight="1">
      <c r="C75" s="522" t="s">
        <v>139</v>
      </c>
      <c r="D75" s="523"/>
      <c r="E75" s="72"/>
      <c r="F75" s="490"/>
      <c r="G75" s="490"/>
      <c r="H75" s="490"/>
      <c r="I75" s="490"/>
      <c r="J75" s="490"/>
      <c r="K75" s="490"/>
    </row>
    <row r="76" spans="3:11" ht="20.100000000000001" customHeight="1" thickBot="1">
      <c r="C76" s="524" t="s">
        <v>140</v>
      </c>
      <c r="D76" s="264" t="s">
        <v>94</v>
      </c>
      <c r="E76" s="74"/>
      <c r="F76" s="490"/>
      <c r="G76" s="490"/>
      <c r="H76" s="490"/>
      <c r="I76" s="490"/>
      <c r="J76" s="490"/>
      <c r="K76" s="490"/>
    </row>
    <row r="77" spans="3:11" ht="20.100000000000001" customHeight="1">
      <c r="C77" s="517" t="s">
        <v>141</v>
      </c>
      <c r="D77" s="518"/>
      <c r="E77" s="72"/>
      <c r="F77" s="490"/>
      <c r="G77" s="490"/>
      <c r="H77" s="490"/>
      <c r="I77" s="490"/>
      <c r="J77" s="490"/>
      <c r="K77" s="490"/>
    </row>
    <row r="78" spans="3:11" ht="20.100000000000001" customHeight="1" thickBot="1">
      <c r="C78" s="515" t="s">
        <v>142</v>
      </c>
      <c r="D78" s="265" t="s">
        <v>94</v>
      </c>
      <c r="E78" s="72"/>
      <c r="F78" s="490"/>
      <c r="G78" s="490"/>
      <c r="H78" s="490"/>
      <c r="I78" s="490"/>
      <c r="J78" s="490"/>
      <c r="K78" s="490"/>
    </row>
    <row r="79" spans="3:11" ht="20.100000000000001" customHeight="1">
      <c r="C79" s="517" t="s">
        <v>143</v>
      </c>
      <c r="D79" s="518"/>
      <c r="E79" s="72"/>
      <c r="F79" s="490"/>
      <c r="G79" s="490"/>
      <c r="H79" s="490"/>
      <c r="I79" s="490"/>
      <c r="J79" s="490"/>
      <c r="K79" s="490"/>
    </row>
    <row r="80" spans="3:11" ht="20.100000000000001" customHeight="1">
      <c r="C80" s="512" t="s">
        <v>144</v>
      </c>
      <c r="D80" s="262" t="s">
        <v>94</v>
      </c>
      <c r="E80" s="72"/>
      <c r="F80" s="490"/>
      <c r="G80" s="490"/>
      <c r="H80" s="490"/>
      <c r="I80" s="490"/>
      <c r="J80" s="490"/>
      <c r="K80" s="490"/>
    </row>
    <row r="81" spans="3:11" ht="20.100000000000001" customHeight="1">
      <c r="C81" s="513" t="s">
        <v>145</v>
      </c>
      <c r="D81" s="263" t="s">
        <v>94</v>
      </c>
      <c r="E81" s="72"/>
      <c r="F81" s="490"/>
      <c r="G81" s="490"/>
      <c r="H81" s="490"/>
      <c r="I81" s="490"/>
      <c r="J81" s="490"/>
      <c r="K81" s="490"/>
    </row>
    <row r="82" spans="3:11" ht="20.100000000000001" customHeight="1" thickBot="1">
      <c r="C82" s="525" t="s">
        <v>146</v>
      </c>
      <c r="D82" s="266" t="s">
        <v>94</v>
      </c>
      <c r="E82" s="74"/>
      <c r="F82" s="490"/>
      <c r="G82" s="490"/>
      <c r="H82" s="490"/>
      <c r="I82" s="490"/>
      <c r="J82" s="490"/>
      <c r="K82" s="490"/>
    </row>
    <row r="83" spans="3:11" ht="20.100000000000001" customHeight="1">
      <c r="C83" s="517" t="s">
        <v>147</v>
      </c>
      <c r="D83" s="518"/>
      <c r="E83" s="72"/>
      <c r="F83" s="490"/>
      <c r="G83" s="490"/>
      <c r="H83" s="490"/>
      <c r="I83" s="490"/>
      <c r="J83" s="490"/>
      <c r="K83" s="490"/>
    </row>
    <row r="84" spans="3:11" ht="20.100000000000001" customHeight="1">
      <c r="C84" s="512" t="s">
        <v>148</v>
      </c>
      <c r="D84" s="262" t="s">
        <v>94</v>
      </c>
      <c r="E84" s="72"/>
      <c r="F84" s="490"/>
      <c r="G84" s="490"/>
      <c r="H84" s="490"/>
      <c r="I84" s="490"/>
      <c r="J84" s="490"/>
      <c r="K84" s="490"/>
    </row>
    <row r="85" spans="3:11" ht="20.100000000000001" customHeight="1">
      <c r="C85" s="513" t="s">
        <v>149</v>
      </c>
      <c r="D85" s="263" t="s">
        <v>94</v>
      </c>
      <c r="E85" s="72"/>
      <c r="F85" s="490"/>
      <c r="G85" s="490"/>
      <c r="H85" s="490"/>
      <c r="I85" s="490"/>
      <c r="J85" s="490"/>
      <c r="K85" s="490"/>
    </row>
    <row r="86" spans="3:11" ht="20.100000000000001" customHeight="1">
      <c r="C86" s="513" t="s">
        <v>150</v>
      </c>
      <c r="D86" s="263" t="s">
        <v>94</v>
      </c>
      <c r="E86" s="72"/>
      <c r="F86" s="490"/>
      <c r="G86" s="490"/>
      <c r="H86" s="490"/>
      <c r="I86" s="490"/>
      <c r="J86" s="490"/>
      <c r="K86" s="490"/>
    </row>
    <row r="87" spans="3:11" ht="19.350000000000001" customHeight="1">
      <c r="C87" s="513" t="s">
        <v>151</v>
      </c>
      <c r="D87" s="263" t="s">
        <v>94</v>
      </c>
      <c r="E87" s="72"/>
      <c r="F87" s="490"/>
      <c r="G87" s="490"/>
      <c r="H87" s="490"/>
      <c r="I87" s="490"/>
      <c r="J87" s="490"/>
      <c r="K87" s="490"/>
    </row>
    <row r="88" spans="3:11" ht="29.55" customHeight="1">
      <c r="C88" s="513" t="s">
        <v>152</v>
      </c>
      <c r="D88" s="263" t="s">
        <v>94</v>
      </c>
      <c r="E88" s="72"/>
      <c r="F88" s="490"/>
      <c r="G88" s="490"/>
      <c r="H88" s="490"/>
      <c r="I88" s="490"/>
      <c r="J88" s="490"/>
      <c r="K88" s="490"/>
    </row>
    <row r="89" spans="3:11" ht="19.95" customHeight="1">
      <c r="C89" s="513" t="s">
        <v>586</v>
      </c>
      <c r="D89" s="263" t="s">
        <v>94</v>
      </c>
      <c r="E89" s="72"/>
      <c r="F89" s="490"/>
      <c r="G89" s="490"/>
      <c r="H89" s="490"/>
      <c r="I89" s="490"/>
      <c r="J89" s="490"/>
      <c r="K89" s="490"/>
    </row>
    <row r="90" spans="3:11" ht="19.95" customHeight="1" thickBot="1">
      <c r="C90" s="513" t="s">
        <v>604</v>
      </c>
      <c r="D90" s="298" t="s">
        <v>94</v>
      </c>
      <c r="E90" s="72"/>
      <c r="F90" s="490"/>
      <c r="G90" s="490"/>
      <c r="H90" s="490"/>
      <c r="I90" s="490"/>
      <c r="J90" s="490"/>
      <c r="K90" s="490"/>
    </row>
    <row r="91" spans="3:11" ht="20.100000000000001" customHeight="1">
      <c r="C91" s="517" t="s">
        <v>153</v>
      </c>
      <c r="D91" s="518"/>
      <c r="E91" s="72"/>
      <c r="F91" s="490"/>
      <c r="G91" s="490"/>
      <c r="H91" s="490"/>
      <c r="I91" s="490"/>
      <c r="J91" s="490"/>
      <c r="K91" s="490"/>
    </row>
    <row r="92" spans="3:11" ht="20.100000000000001" customHeight="1" thickBot="1">
      <c r="C92" s="515" t="s">
        <v>154</v>
      </c>
      <c r="D92" s="265" t="s">
        <v>94</v>
      </c>
      <c r="E92" s="72"/>
      <c r="F92" s="490"/>
      <c r="G92" s="490"/>
      <c r="H92" s="490"/>
      <c r="I92" s="490"/>
      <c r="J92" s="490"/>
      <c r="K92" s="490"/>
    </row>
    <row r="93" spans="3:11" ht="20.100000000000001" customHeight="1">
      <c r="C93" s="517" t="s">
        <v>155</v>
      </c>
      <c r="D93" s="518"/>
      <c r="E93" s="72"/>
      <c r="F93" s="490"/>
      <c r="G93" s="490"/>
      <c r="H93" s="490"/>
      <c r="I93" s="490"/>
      <c r="J93" s="490"/>
      <c r="K93" s="490"/>
    </row>
    <row r="94" spans="3:11" ht="29.4" thickBot="1">
      <c r="C94" s="515" t="s">
        <v>156</v>
      </c>
      <c r="D94" s="265" t="s">
        <v>94</v>
      </c>
      <c r="E94" s="72"/>
      <c r="F94" s="490"/>
      <c r="G94" s="490"/>
      <c r="H94" s="490"/>
      <c r="I94" s="490"/>
      <c r="J94" s="490"/>
      <c r="K94" s="490"/>
    </row>
    <row r="95" spans="3:11" ht="20.100000000000001" customHeight="1">
      <c r="C95" s="517" t="s">
        <v>157</v>
      </c>
      <c r="D95" s="518"/>
      <c r="E95" s="72"/>
      <c r="F95" s="490"/>
      <c r="G95" s="490"/>
      <c r="H95" s="490"/>
      <c r="I95" s="490"/>
      <c r="J95" s="490"/>
      <c r="K95" s="490"/>
    </row>
    <row r="96" spans="3:11" ht="20.100000000000001" customHeight="1">
      <c r="C96" s="512" t="s">
        <v>158</v>
      </c>
      <c r="D96" s="262" t="s">
        <v>94</v>
      </c>
      <c r="E96" s="72"/>
      <c r="F96" s="490"/>
      <c r="G96" s="490"/>
      <c r="H96" s="490"/>
      <c r="I96" s="490"/>
      <c r="J96" s="490"/>
      <c r="K96" s="490"/>
    </row>
    <row r="97" spans="3:11" ht="20.100000000000001" customHeight="1">
      <c r="C97" s="513" t="s">
        <v>159</v>
      </c>
      <c r="D97" s="263" t="s">
        <v>94</v>
      </c>
      <c r="E97" s="72"/>
      <c r="F97" s="490"/>
      <c r="G97" s="490"/>
      <c r="H97" s="490"/>
      <c r="I97" s="490"/>
      <c r="J97" s="490"/>
      <c r="K97" s="490"/>
    </row>
    <row r="98" spans="3:11" ht="20.100000000000001" customHeight="1">
      <c r="C98" s="513" t="s">
        <v>160</v>
      </c>
      <c r="D98" s="263" t="s">
        <v>94</v>
      </c>
      <c r="E98" s="72"/>
      <c r="F98" s="490"/>
      <c r="G98" s="490"/>
      <c r="H98" s="490"/>
      <c r="I98" s="490"/>
      <c r="J98" s="490"/>
      <c r="K98" s="490"/>
    </row>
    <row r="99" spans="3:11" ht="20.100000000000001" customHeight="1">
      <c r="C99" s="513" t="s">
        <v>161</v>
      </c>
      <c r="D99" s="263" t="s">
        <v>94</v>
      </c>
      <c r="E99" s="72"/>
      <c r="F99" s="490"/>
      <c r="G99" s="490"/>
      <c r="H99" s="490"/>
      <c r="I99" s="490"/>
      <c r="J99" s="490"/>
      <c r="K99" s="490"/>
    </row>
    <row r="100" spans="3:11" ht="20.100000000000001" customHeight="1">
      <c r="C100" s="513" t="s">
        <v>162</v>
      </c>
      <c r="D100" s="263" t="s">
        <v>94</v>
      </c>
      <c r="E100" s="72"/>
      <c r="F100" s="490"/>
      <c r="G100" s="490"/>
      <c r="H100" s="490"/>
      <c r="I100" s="490"/>
      <c r="J100" s="490"/>
      <c r="K100" s="490"/>
    </row>
    <row r="101" spans="3:11" ht="20.100000000000001" customHeight="1">
      <c r="C101" s="513" t="s">
        <v>163</v>
      </c>
      <c r="D101" s="263" t="s">
        <v>94</v>
      </c>
      <c r="E101" s="72"/>
      <c r="F101" s="490"/>
      <c r="G101" s="490"/>
      <c r="H101" s="490"/>
      <c r="I101" s="490"/>
      <c r="J101" s="490"/>
      <c r="K101" s="490"/>
    </row>
    <row r="102" spans="3:11" ht="20.100000000000001" customHeight="1">
      <c r="C102" s="519" t="s">
        <v>164</v>
      </c>
      <c r="D102" s="263" t="s">
        <v>94</v>
      </c>
      <c r="E102" s="72"/>
      <c r="F102" s="490"/>
      <c r="G102" s="490"/>
      <c r="H102" s="490"/>
      <c r="I102" s="490"/>
      <c r="J102" s="490"/>
      <c r="K102" s="490"/>
    </row>
    <row r="103" spans="3:11" ht="20.100000000000001" customHeight="1">
      <c r="C103" s="513" t="s">
        <v>165</v>
      </c>
      <c r="D103" s="263" t="s">
        <v>94</v>
      </c>
      <c r="E103" s="74"/>
      <c r="F103" s="490"/>
      <c r="G103" s="490"/>
      <c r="H103" s="490"/>
      <c r="I103" s="490"/>
      <c r="J103" s="490"/>
      <c r="K103" s="490"/>
    </row>
    <row r="104" spans="3:11" ht="20.100000000000001" customHeight="1">
      <c r="C104" s="513" t="s">
        <v>166</v>
      </c>
      <c r="D104" s="263" t="s">
        <v>94</v>
      </c>
      <c r="E104" s="72"/>
      <c r="F104" s="490"/>
      <c r="G104" s="490"/>
      <c r="H104" s="490"/>
      <c r="I104" s="490"/>
      <c r="J104" s="490"/>
      <c r="K104" s="490"/>
    </row>
    <row r="105" spans="3:11" ht="20.100000000000001" customHeight="1" thickBot="1">
      <c r="C105" s="514" t="s">
        <v>167</v>
      </c>
      <c r="D105" s="264" t="s">
        <v>94</v>
      </c>
      <c r="E105" s="72"/>
      <c r="F105" s="490"/>
      <c r="G105" s="490"/>
      <c r="H105" s="490"/>
      <c r="I105" s="490"/>
      <c r="J105" s="490"/>
      <c r="K105" s="490"/>
    </row>
    <row r="106" spans="3:11" ht="20.100000000000001" customHeight="1">
      <c r="C106" s="517" t="s">
        <v>168</v>
      </c>
      <c r="D106" s="518"/>
      <c r="E106" s="72"/>
      <c r="F106" s="490"/>
      <c r="G106" s="490"/>
      <c r="H106" s="490"/>
      <c r="I106" s="490"/>
      <c r="J106" s="490"/>
      <c r="K106" s="490"/>
    </row>
    <row r="107" spans="3:11" ht="20.100000000000001" customHeight="1">
      <c r="C107" s="512" t="s">
        <v>169</v>
      </c>
      <c r="D107" s="262" t="s">
        <v>94</v>
      </c>
      <c r="E107" s="72"/>
      <c r="F107" s="490"/>
      <c r="G107" s="490"/>
      <c r="H107" s="490"/>
      <c r="I107" s="490"/>
      <c r="J107" s="490"/>
      <c r="K107" s="490"/>
    </row>
    <row r="108" spans="3:11" ht="20.100000000000001" customHeight="1" thickBot="1">
      <c r="C108" s="514" t="s">
        <v>170</v>
      </c>
      <c r="D108" s="264" t="s">
        <v>94</v>
      </c>
      <c r="E108" s="72"/>
      <c r="F108" s="490"/>
      <c r="G108" s="490"/>
      <c r="H108" s="490"/>
      <c r="I108" s="490"/>
      <c r="J108" s="490"/>
      <c r="K108" s="490"/>
    </row>
    <row r="109" spans="3:11" ht="20.100000000000001" customHeight="1">
      <c r="C109" s="517" t="s">
        <v>171</v>
      </c>
      <c r="D109" s="518"/>
      <c r="E109" s="72"/>
      <c r="F109" s="490"/>
      <c r="G109" s="490"/>
      <c r="H109" s="490"/>
      <c r="I109" s="490"/>
      <c r="J109" s="490"/>
      <c r="K109" s="490"/>
    </row>
    <row r="110" spans="3:11" ht="20.100000000000001" customHeight="1" thickBot="1">
      <c r="C110" s="515" t="s">
        <v>172</v>
      </c>
      <c r="D110" s="265" t="s">
        <v>94</v>
      </c>
      <c r="E110" s="72"/>
      <c r="F110" s="490"/>
      <c r="G110" s="490"/>
      <c r="H110" s="490"/>
      <c r="I110" s="490"/>
      <c r="J110" s="490"/>
      <c r="K110" s="490"/>
    </row>
    <row r="111" spans="3:11" ht="20.100000000000001" customHeight="1">
      <c r="C111" s="517" t="s">
        <v>173</v>
      </c>
      <c r="D111" s="518"/>
      <c r="E111" s="72"/>
      <c r="F111" s="490"/>
      <c r="G111" s="490"/>
      <c r="H111" s="490"/>
      <c r="I111" s="490"/>
      <c r="J111" s="490"/>
      <c r="K111" s="490"/>
    </row>
    <row r="112" spans="3:11" ht="29.55" customHeight="1" thickBot="1">
      <c r="C112" s="516" t="s">
        <v>174</v>
      </c>
      <c r="D112" s="267" t="s">
        <v>94</v>
      </c>
      <c r="E112" s="72"/>
      <c r="F112" s="490"/>
      <c r="G112" s="490"/>
      <c r="H112" s="490"/>
      <c r="I112" s="490"/>
      <c r="J112" s="490"/>
      <c r="K112" s="490"/>
    </row>
    <row r="113" spans="3:11" ht="30" customHeight="1" thickTop="1" thickBot="1">
      <c r="C113" s="506" t="s">
        <v>175</v>
      </c>
      <c r="D113" s="526"/>
      <c r="E113" s="72"/>
      <c r="F113" s="490"/>
      <c r="G113" s="490"/>
      <c r="H113" s="490"/>
      <c r="I113" s="490"/>
      <c r="J113" s="490"/>
      <c r="K113" s="490"/>
    </row>
    <row r="114" spans="3:11" ht="20.100000000000001" customHeight="1" thickTop="1">
      <c r="C114" s="508" t="s">
        <v>176</v>
      </c>
      <c r="D114" s="509"/>
      <c r="E114" s="72"/>
      <c r="F114" s="490"/>
      <c r="G114" s="490"/>
      <c r="H114" s="490"/>
      <c r="I114" s="490"/>
      <c r="J114" s="490"/>
      <c r="K114" s="490"/>
    </row>
    <row r="115" spans="3:11" ht="20.100000000000001" customHeight="1" thickBot="1">
      <c r="C115" s="515" t="s">
        <v>177</v>
      </c>
      <c r="D115" s="265" t="s">
        <v>94</v>
      </c>
      <c r="E115" s="72"/>
      <c r="F115" s="490"/>
      <c r="G115" s="490"/>
      <c r="H115" s="490"/>
      <c r="I115" s="490"/>
      <c r="J115" s="490"/>
      <c r="K115" s="490"/>
    </row>
    <row r="116" spans="3:11" ht="20.100000000000001" customHeight="1">
      <c r="C116" s="517" t="s">
        <v>178</v>
      </c>
      <c r="D116" s="518"/>
      <c r="E116" s="72"/>
      <c r="F116" s="490"/>
      <c r="G116" s="490"/>
      <c r="H116" s="490"/>
      <c r="I116" s="490"/>
      <c r="J116" s="490"/>
      <c r="K116" s="490"/>
    </row>
    <row r="117" spans="3:11" ht="20.100000000000001" customHeight="1" thickBot="1">
      <c r="C117" s="515" t="s">
        <v>179</v>
      </c>
      <c r="D117" s="265" t="s">
        <v>94</v>
      </c>
      <c r="E117" s="72"/>
      <c r="F117" s="490"/>
      <c r="G117" s="490"/>
      <c r="H117" s="490"/>
      <c r="I117" s="490"/>
      <c r="J117" s="490"/>
      <c r="K117" s="490"/>
    </row>
    <row r="118" spans="3:11" ht="20.100000000000001" customHeight="1">
      <c r="C118" s="517" t="s">
        <v>180</v>
      </c>
      <c r="D118" s="518"/>
      <c r="E118" s="72"/>
      <c r="F118" s="490"/>
      <c r="G118" s="490"/>
      <c r="H118" s="490"/>
      <c r="I118" s="490"/>
      <c r="J118" s="490"/>
      <c r="K118" s="490"/>
    </row>
    <row r="119" spans="3:11" ht="29.4" thickBot="1">
      <c r="C119" s="515" t="s">
        <v>181</v>
      </c>
      <c r="D119" s="265" t="s">
        <v>94</v>
      </c>
      <c r="E119" s="72"/>
      <c r="F119" s="490"/>
      <c r="G119" s="490"/>
      <c r="H119" s="490"/>
      <c r="I119" s="490"/>
      <c r="J119" s="490"/>
      <c r="K119" s="490"/>
    </row>
    <row r="120" spans="3:11" ht="20.100000000000001" customHeight="1">
      <c r="C120" s="517" t="s">
        <v>182</v>
      </c>
      <c r="D120" s="518"/>
      <c r="E120" s="72"/>
      <c r="F120" s="490"/>
      <c r="G120" s="490"/>
      <c r="H120" s="490"/>
      <c r="I120" s="490"/>
      <c r="J120" s="490"/>
      <c r="K120" s="490"/>
    </row>
    <row r="121" spans="3:11" ht="18.600000000000001" customHeight="1" thickBot="1">
      <c r="C121" s="516" t="s">
        <v>183</v>
      </c>
      <c r="D121" s="265" t="s">
        <v>94</v>
      </c>
      <c r="E121" s="74"/>
      <c r="F121" s="490"/>
      <c r="G121" s="490"/>
      <c r="H121" s="490"/>
      <c r="I121" s="490"/>
      <c r="J121" s="490"/>
      <c r="K121" s="490"/>
    </row>
    <row r="122" spans="3:11" ht="20.100000000000001" customHeight="1">
      <c r="C122" s="517" t="s">
        <v>184</v>
      </c>
      <c r="D122" s="518"/>
      <c r="E122" s="72"/>
      <c r="F122" s="490"/>
      <c r="G122" s="490"/>
      <c r="H122" s="490"/>
      <c r="I122" s="490"/>
      <c r="J122" s="490"/>
      <c r="K122" s="490"/>
    </row>
    <row r="123" spans="3:11" ht="20.100000000000001" customHeight="1">
      <c r="C123" s="510" t="s">
        <v>185</v>
      </c>
      <c r="D123" s="527"/>
      <c r="E123" s="72"/>
      <c r="F123" s="490"/>
      <c r="G123" s="490"/>
      <c r="H123" s="490"/>
      <c r="I123" s="490"/>
      <c r="J123" s="490"/>
      <c r="K123" s="490"/>
    </row>
    <row r="124" spans="3:11" ht="20.100000000000001" customHeight="1">
      <c r="C124" s="515" t="s">
        <v>186</v>
      </c>
      <c r="D124" s="265" t="s">
        <v>94</v>
      </c>
      <c r="E124" s="72"/>
      <c r="F124" s="490"/>
      <c r="G124" s="490"/>
      <c r="H124" s="490"/>
      <c r="I124" s="490"/>
      <c r="J124" s="490"/>
      <c r="K124" s="490"/>
    </row>
    <row r="125" spans="3:11" ht="20.100000000000001" customHeight="1">
      <c r="C125" s="510" t="s">
        <v>187</v>
      </c>
      <c r="D125" s="527"/>
      <c r="E125" s="72"/>
      <c r="F125" s="490"/>
      <c r="G125" s="490"/>
      <c r="H125" s="490"/>
      <c r="I125" s="490"/>
      <c r="J125" s="490"/>
      <c r="K125" s="490"/>
    </row>
    <row r="126" spans="3:11" ht="20.100000000000001" customHeight="1">
      <c r="C126" s="515" t="s">
        <v>188</v>
      </c>
      <c r="D126" s="265" t="s">
        <v>94</v>
      </c>
      <c r="E126" s="72"/>
      <c r="F126" s="490"/>
      <c r="G126" s="490"/>
      <c r="H126" s="490"/>
      <c r="I126" s="490"/>
      <c r="J126" s="490"/>
      <c r="K126" s="490"/>
    </row>
    <row r="127" spans="3:11" ht="20.100000000000001" customHeight="1">
      <c r="C127" s="510" t="s">
        <v>189</v>
      </c>
      <c r="D127" s="527"/>
      <c r="E127" s="72"/>
      <c r="F127" s="490"/>
      <c r="G127" s="490"/>
      <c r="H127" s="490"/>
      <c r="I127" s="490"/>
      <c r="J127" s="490"/>
      <c r="K127" s="490"/>
    </row>
    <row r="128" spans="3:11" ht="20.100000000000001" customHeight="1">
      <c r="C128" s="515" t="s">
        <v>190</v>
      </c>
      <c r="D128" s="265" t="s">
        <v>94</v>
      </c>
      <c r="E128" s="72"/>
      <c r="F128" s="490"/>
      <c r="G128" s="490"/>
      <c r="H128" s="490"/>
      <c r="I128" s="490"/>
      <c r="J128" s="490"/>
      <c r="K128" s="490"/>
    </row>
    <row r="129" spans="3:11" ht="20.100000000000001" customHeight="1">
      <c r="C129" s="510" t="s">
        <v>191</v>
      </c>
      <c r="D129" s="527"/>
      <c r="E129" s="72"/>
      <c r="F129" s="490"/>
      <c r="G129" s="490"/>
      <c r="H129" s="490"/>
      <c r="I129" s="490"/>
      <c r="J129" s="490"/>
      <c r="K129" s="490"/>
    </row>
    <row r="130" spans="3:11" ht="20.100000000000001" customHeight="1">
      <c r="C130" s="515" t="s">
        <v>192</v>
      </c>
      <c r="D130" s="265" t="s">
        <v>94</v>
      </c>
      <c r="E130" s="72"/>
      <c r="F130" s="490"/>
      <c r="G130" s="490"/>
      <c r="H130" s="490"/>
      <c r="I130" s="490"/>
      <c r="J130" s="490"/>
      <c r="K130" s="490"/>
    </row>
    <row r="131" spans="3:11" ht="20.100000000000001" customHeight="1">
      <c r="C131" s="510" t="s">
        <v>193</v>
      </c>
      <c r="D131" s="527"/>
      <c r="E131" s="72"/>
      <c r="F131" s="490"/>
      <c r="G131" s="490"/>
      <c r="H131" s="490"/>
      <c r="I131" s="490"/>
      <c r="J131" s="490"/>
      <c r="K131" s="490"/>
    </row>
    <row r="132" spans="3:11" ht="20.100000000000001" customHeight="1">
      <c r="C132" s="515" t="s">
        <v>194</v>
      </c>
      <c r="D132" s="265" t="s">
        <v>94</v>
      </c>
      <c r="E132" s="72"/>
      <c r="F132" s="490"/>
      <c r="G132" s="490"/>
      <c r="H132" s="490"/>
      <c r="I132" s="490"/>
      <c r="J132" s="490"/>
      <c r="K132" s="490"/>
    </row>
    <row r="133" spans="3:11" ht="20.100000000000001" customHeight="1">
      <c r="C133" s="510" t="s">
        <v>195</v>
      </c>
      <c r="D133" s="527"/>
      <c r="E133" s="72"/>
      <c r="F133" s="490"/>
      <c r="G133" s="490"/>
      <c r="H133" s="490"/>
      <c r="I133" s="490"/>
      <c r="J133" s="490"/>
      <c r="K133" s="490"/>
    </row>
    <row r="134" spans="3:11" ht="20.100000000000001" customHeight="1" thickBot="1">
      <c r="C134" s="515" t="s">
        <v>196</v>
      </c>
      <c r="D134" s="265" t="s">
        <v>94</v>
      </c>
      <c r="E134" s="72"/>
      <c r="F134" s="490"/>
      <c r="G134" s="490"/>
      <c r="H134" s="490"/>
      <c r="I134" s="490"/>
      <c r="J134" s="490"/>
      <c r="K134" s="490"/>
    </row>
    <row r="135" spans="3:11" ht="20.100000000000001" customHeight="1">
      <c r="C135" s="517" t="s">
        <v>197</v>
      </c>
      <c r="D135" s="518"/>
      <c r="E135" s="72"/>
      <c r="F135" s="490"/>
      <c r="G135" s="490"/>
      <c r="H135" s="490"/>
      <c r="I135" s="490"/>
      <c r="J135" s="490"/>
      <c r="K135" s="490"/>
    </row>
    <row r="136" spans="3:11" ht="20.100000000000001" customHeight="1">
      <c r="C136" s="512" t="s">
        <v>198</v>
      </c>
      <c r="D136" s="262" t="s">
        <v>94</v>
      </c>
      <c r="E136" s="72"/>
      <c r="F136" s="490"/>
      <c r="G136" s="490"/>
      <c r="H136" s="490"/>
      <c r="I136" s="490"/>
      <c r="J136" s="490"/>
      <c r="K136" s="490"/>
    </row>
    <row r="137" spans="3:11" ht="20.100000000000001" customHeight="1">
      <c r="C137" s="513" t="s">
        <v>199</v>
      </c>
      <c r="D137" s="263" t="s">
        <v>94</v>
      </c>
      <c r="E137" s="72"/>
      <c r="F137" s="490"/>
      <c r="G137" s="490"/>
      <c r="H137" s="490"/>
      <c r="I137" s="490"/>
      <c r="J137" s="490"/>
      <c r="K137" s="490"/>
    </row>
    <row r="138" spans="3:11" ht="20.100000000000001" customHeight="1" thickBot="1">
      <c r="C138" s="521" t="s">
        <v>200</v>
      </c>
      <c r="D138" s="264" t="s">
        <v>94</v>
      </c>
      <c r="E138" s="72"/>
      <c r="F138" s="490"/>
      <c r="G138" s="490"/>
      <c r="H138" s="490"/>
      <c r="I138" s="490"/>
      <c r="J138" s="490"/>
      <c r="K138" s="490"/>
    </row>
    <row r="139" spans="3:11" ht="20.100000000000001" customHeight="1">
      <c r="C139" s="517" t="s">
        <v>201</v>
      </c>
      <c r="D139" s="518"/>
      <c r="E139" s="72"/>
      <c r="F139" s="490"/>
      <c r="G139" s="490"/>
      <c r="H139" s="490"/>
      <c r="I139" s="490"/>
      <c r="J139" s="490"/>
      <c r="K139" s="490"/>
    </row>
    <row r="140" spans="3:11" ht="20.100000000000001" customHeight="1" thickBot="1">
      <c r="C140" s="516" t="s">
        <v>202</v>
      </c>
      <c r="D140" s="268" t="s">
        <v>94</v>
      </c>
      <c r="E140" s="72"/>
      <c r="F140" s="490"/>
      <c r="G140" s="490"/>
      <c r="H140" s="490"/>
      <c r="I140" s="490"/>
      <c r="J140" s="490"/>
      <c r="K140" s="490"/>
    </row>
    <row r="141" spans="3:11" ht="20.100000000000001" customHeight="1" thickBot="1">
      <c r="C141" s="528" t="s">
        <v>203</v>
      </c>
      <c r="D141" s="269" t="s">
        <v>94</v>
      </c>
      <c r="E141" s="275"/>
      <c r="F141" s="490"/>
      <c r="G141" s="490"/>
      <c r="H141" s="490"/>
      <c r="I141" s="490"/>
      <c r="J141" s="490"/>
      <c r="K141" s="490"/>
    </row>
    <row r="142" spans="3:11" ht="30" customHeight="1" thickBot="1">
      <c r="C142" s="529" t="s">
        <v>204</v>
      </c>
      <c r="D142" s="530">
        <f>COUNTIF(D30:D140,Liste!$B$4)</f>
        <v>0</v>
      </c>
      <c r="E142" s="72"/>
      <c r="F142" s="490"/>
      <c r="G142" s="490"/>
      <c r="H142" s="490"/>
      <c r="I142" s="490"/>
      <c r="J142" s="490"/>
      <c r="K142" s="490"/>
    </row>
    <row r="143" spans="3:11" ht="30" customHeight="1">
      <c r="C143" s="627" t="str">
        <f>IF(D142&gt;5,"Atenție! Nu puteți selecta mai mult de 5 servicii! În cazul în care furnizați mai multe, refaceți evaluarea pe subgrupuri de cel mult 5 servicii.","")</f>
        <v/>
      </c>
      <c r="D143" s="628"/>
      <c r="E143" s="72"/>
      <c r="F143" s="490"/>
      <c r="G143" s="490"/>
      <c r="H143" s="490"/>
      <c r="I143" s="490"/>
      <c r="J143" s="490"/>
      <c r="K143" s="490"/>
    </row>
    <row r="144" spans="3:11" ht="40.049999999999997" customHeight="1" thickBot="1">
      <c r="C144" s="623" t="str">
        <f>IF(AND(OR('Algoritm clasificare'!C3=1, 'Algoritm clasificare'!C7=1), 'Evaluare entitate'!D20="Mică și micro"),
   "Realizați evaluarea de impact conform Ordinului Directorului DNSC nr. 2/2025",
   "Conform datelor introduse nu este necesară completarea secțiunii APLICAREA ART. 9 CONFORM ART. 10 ALIN. (2) DIN OUG NR. 155/2024")</f>
        <v>Conform datelor introduse nu este necesară completarea secțiunii APLICAREA ART. 9 CONFORM ART. 10 ALIN. (2) DIN OUG NR. 155/2024</v>
      </c>
      <c r="D144" s="624"/>
      <c r="E144" s="349">
        <f>IF(C144="Conform datelor introduse nu este necesară completarea secțiunii AUTOEVALUAREA APLICĂRII ART. 9 DIN OUG NR. 155/2024",1,0)</f>
        <v>0</v>
      </c>
      <c r="F144" s="490"/>
      <c r="G144" s="490"/>
      <c r="H144" s="490"/>
      <c r="I144" s="490"/>
      <c r="J144" s="490"/>
      <c r="K144" s="490"/>
    </row>
    <row r="145" spans="3:11" ht="20.100000000000001" customHeight="1" thickTop="1" thickBot="1">
      <c r="E145" s="72"/>
      <c r="F145" s="490"/>
      <c r="G145" s="490"/>
      <c r="H145" s="490"/>
      <c r="I145" s="490"/>
      <c r="J145" s="490"/>
      <c r="K145" s="490"/>
    </row>
    <row r="146" spans="3:11" ht="33" customHeight="1" thickTop="1" thickBot="1">
      <c r="C146" s="531" t="s">
        <v>640</v>
      </c>
      <c r="D146" s="532"/>
      <c r="E146" s="72"/>
      <c r="F146" s="490"/>
      <c r="G146" s="490"/>
      <c r="H146" s="490"/>
      <c r="I146" s="490"/>
      <c r="J146" s="490"/>
      <c r="K146" s="490"/>
    </row>
    <row r="147" spans="3:11" s="44" customFormat="1" ht="51" customHeight="1" thickTop="1">
      <c r="C147" s="625" t="s">
        <v>615</v>
      </c>
      <c r="D147" s="626"/>
      <c r="E147" s="75"/>
      <c r="F147" s="556"/>
      <c r="G147" s="556"/>
      <c r="H147" s="556"/>
      <c r="I147" s="556"/>
      <c r="J147" s="556"/>
      <c r="K147" s="556"/>
    </row>
    <row r="148" spans="3:11" s="44" customFormat="1" ht="30" customHeight="1">
      <c r="C148" s="533" t="s">
        <v>662</v>
      </c>
      <c r="D148" s="407" t="s">
        <v>205</v>
      </c>
      <c r="E148" s="75"/>
      <c r="F148" s="556"/>
      <c r="G148" s="556"/>
      <c r="H148" s="556"/>
      <c r="I148" s="556"/>
      <c r="J148" s="556"/>
      <c r="K148" s="556"/>
    </row>
    <row r="149" spans="3:11" s="44" customFormat="1" ht="30" customHeight="1">
      <c r="C149" s="534" t="s">
        <v>663</v>
      </c>
      <c r="D149" s="281" t="s">
        <v>205</v>
      </c>
      <c r="E149" s="75"/>
      <c r="F149" s="556"/>
      <c r="G149" s="556"/>
      <c r="H149" s="556"/>
      <c r="I149" s="556"/>
      <c r="J149" s="556"/>
      <c r="K149" s="556"/>
    </row>
    <row r="150" spans="3:11" s="44" customFormat="1" ht="30" customHeight="1">
      <c r="C150" s="534" t="s">
        <v>664</v>
      </c>
      <c r="D150" s="281" t="s">
        <v>205</v>
      </c>
      <c r="E150" s="75"/>
      <c r="F150" s="556"/>
      <c r="G150" s="556"/>
      <c r="H150" s="556"/>
      <c r="I150" s="556"/>
      <c r="J150" s="556"/>
      <c r="K150" s="556"/>
    </row>
    <row r="151" spans="3:11" s="44" customFormat="1" ht="30" customHeight="1" thickBot="1">
      <c r="C151" s="535" t="s">
        <v>665</v>
      </c>
      <c r="D151" s="282" t="s">
        <v>205</v>
      </c>
      <c r="E151" s="76">
        <f>COUNTIF(D148:D151,"")</f>
        <v>0</v>
      </c>
      <c r="F151" s="556"/>
      <c r="G151" s="556"/>
      <c r="H151" s="556"/>
      <c r="I151" s="556"/>
      <c r="J151" s="556"/>
      <c r="K151" s="556"/>
    </row>
    <row r="152" spans="3:11" ht="10.050000000000001" customHeight="1" thickTop="1" thickBot="1">
      <c r="C152" s="536"/>
      <c r="D152" s="504"/>
      <c r="E152" s="72"/>
      <c r="F152" s="490"/>
      <c r="G152" s="490"/>
      <c r="H152" s="490"/>
      <c r="I152" s="490"/>
      <c r="J152" s="490"/>
      <c r="K152" s="490"/>
    </row>
    <row r="153" spans="3:11" ht="33" customHeight="1" thickTop="1" thickBot="1">
      <c r="C153" s="531" t="s">
        <v>206</v>
      </c>
      <c r="D153" s="532"/>
      <c r="E153" s="72"/>
      <c r="F153" s="490"/>
      <c r="G153" s="490"/>
      <c r="H153" s="490"/>
      <c r="I153" s="490"/>
      <c r="J153" s="490"/>
      <c r="K153" s="490"/>
    </row>
    <row r="154" spans="3:11" s="44" customFormat="1" ht="35.549999999999997" customHeight="1" thickTop="1">
      <c r="C154" s="629" t="s">
        <v>207</v>
      </c>
      <c r="D154" s="630"/>
      <c r="E154" s="75"/>
      <c r="F154" s="556"/>
      <c r="G154" s="556"/>
      <c r="H154" s="556"/>
      <c r="I154" s="556"/>
      <c r="J154" s="556"/>
      <c r="K154" s="556"/>
    </row>
    <row r="155" spans="3:11" s="44" customFormat="1" ht="10.050000000000001" customHeight="1">
      <c r="C155" s="621"/>
      <c r="D155" s="622"/>
      <c r="E155" s="75"/>
      <c r="F155" s="556"/>
      <c r="G155" s="556"/>
      <c r="H155" s="556"/>
      <c r="I155" s="556"/>
      <c r="J155" s="556"/>
      <c r="K155" s="556"/>
    </row>
    <row r="156" spans="3:11" s="44" customFormat="1" ht="20.100000000000001" customHeight="1">
      <c r="C156" s="617" t="s">
        <v>208</v>
      </c>
      <c r="D156" s="618"/>
      <c r="E156" s="75"/>
      <c r="F156" s="556"/>
      <c r="G156" s="556"/>
      <c r="H156" s="556"/>
      <c r="I156" s="556"/>
      <c r="J156" s="556"/>
      <c r="K156" s="556"/>
    </row>
    <row r="157" spans="3:11" s="44" customFormat="1" ht="10.050000000000001" customHeight="1">
      <c r="C157" s="620"/>
      <c r="D157" s="619"/>
      <c r="E157" s="75"/>
      <c r="F157" s="556"/>
      <c r="G157" s="556"/>
      <c r="H157" s="556"/>
      <c r="I157" s="556"/>
      <c r="J157" s="556"/>
      <c r="K157" s="556"/>
    </row>
    <row r="158" spans="3:11" s="44" customFormat="1" ht="20.100000000000001" customHeight="1">
      <c r="C158" s="537" t="s">
        <v>209</v>
      </c>
      <c r="D158" s="407" t="s">
        <v>205</v>
      </c>
      <c r="E158" s="75"/>
      <c r="F158" s="556"/>
      <c r="G158" s="556"/>
      <c r="H158" s="556"/>
      <c r="I158" s="556"/>
      <c r="J158" s="556"/>
      <c r="K158" s="556"/>
    </row>
    <row r="159" spans="3:11" s="44" customFormat="1" ht="20.100000000000001" customHeight="1">
      <c r="C159" s="538" t="s">
        <v>211</v>
      </c>
      <c r="D159" s="270" t="s">
        <v>205</v>
      </c>
      <c r="E159" s="75"/>
      <c r="F159" s="556"/>
      <c r="G159" s="556"/>
      <c r="H159" s="556"/>
      <c r="I159" s="556"/>
      <c r="J159" s="556"/>
      <c r="K159" s="556"/>
    </row>
    <row r="160" spans="3:11" s="44" customFormat="1" ht="20.100000000000001" customHeight="1">
      <c r="C160" s="538" t="s">
        <v>212</v>
      </c>
      <c r="D160" s="270" t="s">
        <v>205</v>
      </c>
      <c r="E160" s="75"/>
      <c r="F160" s="556"/>
      <c r="G160" s="556"/>
      <c r="H160" s="556"/>
      <c r="I160" s="556"/>
      <c r="J160" s="556"/>
      <c r="K160" s="556"/>
    </row>
    <row r="161" spans="3:11" s="44" customFormat="1" ht="28.8">
      <c r="C161" s="539" t="s">
        <v>213</v>
      </c>
      <c r="D161" s="270" t="s">
        <v>205</v>
      </c>
      <c r="E161" s="273"/>
      <c r="F161" s="556"/>
      <c r="G161" s="556"/>
      <c r="H161" s="556"/>
      <c r="I161" s="556"/>
      <c r="J161" s="556"/>
      <c r="K161" s="556"/>
    </row>
    <row r="162" spans="3:11" s="44" customFormat="1" ht="20.100000000000001" customHeight="1">
      <c r="C162" s="538" t="s">
        <v>214</v>
      </c>
      <c r="D162" s="270" t="s">
        <v>205</v>
      </c>
      <c r="E162" s="75"/>
      <c r="F162" s="556"/>
      <c r="G162" s="556"/>
      <c r="H162" s="556"/>
      <c r="I162" s="556"/>
      <c r="J162" s="556"/>
      <c r="K162" s="556"/>
    </row>
    <row r="163" spans="3:11" s="44" customFormat="1" ht="27" customHeight="1" thickBot="1">
      <c r="C163" s="540" t="s">
        <v>215</v>
      </c>
      <c r="D163" s="272" t="s">
        <v>205</v>
      </c>
      <c r="E163" s="77"/>
      <c r="F163" s="556"/>
      <c r="G163" s="556"/>
      <c r="H163" s="556"/>
      <c r="I163" s="556"/>
      <c r="J163" s="556"/>
      <c r="K163" s="556"/>
    </row>
    <row r="164" spans="3:11" ht="20.100000000000001" customHeight="1" thickTop="1" thickBot="1">
      <c r="E164" s="72"/>
      <c r="F164" s="490"/>
      <c r="G164" s="490"/>
      <c r="H164" s="490"/>
      <c r="I164" s="490"/>
      <c r="J164" s="490"/>
      <c r="K164" s="490"/>
    </row>
    <row r="165" spans="3:11" ht="33" customHeight="1" thickTop="1" thickBot="1">
      <c r="C165" s="531" t="s">
        <v>216</v>
      </c>
      <c r="D165" s="532"/>
      <c r="E165" s="72"/>
      <c r="F165" s="490"/>
      <c r="G165" s="490"/>
      <c r="H165" s="490"/>
      <c r="I165" s="490"/>
      <c r="J165" s="490"/>
      <c r="K165" s="490"/>
    </row>
    <row r="166" spans="3:11" ht="10.050000000000001" customHeight="1" thickTop="1">
      <c r="C166" s="536"/>
      <c r="D166" s="504"/>
      <c r="E166" s="72"/>
      <c r="F166" s="490"/>
      <c r="G166" s="490"/>
      <c r="H166" s="490"/>
      <c r="I166" s="490"/>
      <c r="J166" s="490"/>
      <c r="K166" s="490"/>
    </row>
    <row r="167" spans="3:11" ht="34.200000000000003" customHeight="1">
      <c r="C167" s="633" t="s">
        <v>655</v>
      </c>
      <c r="D167" s="634"/>
      <c r="E167" s="72"/>
      <c r="F167" s="490"/>
      <c r="G167" s="490"/>
      <c r="H167" s="490"/>
      <c r="I167" s="490"/>
      <c r="J167" s="490"/>
      <c r="K167" s="490"/>
    </row>
    <row r="168" spans="3:11" s="79" customFormat="1" ht="10.050000000000001" customHeight="1" thickBot="1">
      <c r="C168" s="541"/>
      <c r="D168" s="542"/>
      <c r="E168" s="78"/>
      <c r="F168" s="557"/>
      <c r="G168" s="557"/>
      <c r="H168" s="557"/>
      <c r="I168" s="557"/>
      <c r="J168" s="557"/>
      <c r="K168" s="557"/>
    </row>
    <row r="169" spans="3:11" ht="20.100000000000001" customHeight="1">
      <c r="C169" s="543" t="s">
        <v>217</v>
      </c>
      <c r="D169" s="271" t="s">
        <v>205</v>
      </c>
      <c r="E169" s="72"/>
      <c r="F169" s="490"/>
      <c r="G169" s="490"/>
      <c r="H169" s="490"/>
      <c r="I169" s="490"/>
      <c r="J169" s="490"/>
      <c r="K169" s="490"/>
    </row>
    <row r="170" spans="3:11" ht="20.100000000000001" customHeight="1" thickBot="1">
      <c r="C170" s="544" t="s">
        <v>218</v>
      </c>
      <c r="D170" s="408" t="s">
        <v>205</v>
      </c>
      <c r="E170" s="72"/>
      <c r="F170" s="490"/>
      <c r="G170" s="490"/>
      <c r="H170" s="490"/>
      <c r="I170" s="490"/>
      <c r="J170" s="490"/>
      <c r="K170" s="490"/>
    </row>
    <row r="171" spans="3:11" ht="30" customHeight="1" thickTop="1">
      <c r="C171" s="545" t="str">
        <f>IF(D170="Da","Completați în căsuța alăturată (din dreapta) țările din UE în care furnizați servicii și pe rândul următor adresa sediilor din acestea.", "")</f>
        <v/>
      </c>
      <c r="D171" s="554"/>
      <c r="E171" s="72"/>
      <c r="F171" s="490"/>
      <c r="G171" s="490"/>
      <c r="H171" s="490"/>
      <c r="I171" s="490"/>
      <c r="J171" s="490"/>
      <c r="K171" s="490"/>
    </row>
    <row r="172" spans="3:11" ht="61.35" customHeight="1" thickBot="1">
      <c r="C172" s="546" t="str">
        <f xml:space="preserve"> IF(COUNTIF(D169:D170,Liste!$B$4)+COUNTIF(D169:D170,Liste!$B$5)&lt;2, "Vă rugăm să răspundeți la toate întrebările pentru a primi recomandarea!", "")</f>
        <v>Vă rugăm să răspundeți la toate întrebările pentru a primi recomandarea!</v>
      </c>
      <c r="D172" s="555"/>
      <c r="E172" s="72"/>
      <c r="F172" s="490"/>
      <c r="G172" s="490"/>
      <c r="H172" s="490"/>
      <c r="I172" s="490"/>
      <c r="J172" s="490"/>
      <c r="K172" s="490"/>
    </row>
    <row r="173" spans="3:11" ht="20.100000000000001" customHeight="1" thickTop="1" thickBot="1">
      <c r="D173" s="44"/>
      <c r="E173" s="72"/>
      <c r="F173" s="490"/>
      <c r="G173" s="490"/>
      <c r="H173" s="490"/>
      <c r="I173" s="490"/>
      <c r="J173" s="490"/>
      <c r="K173" s="490"/>
    </row>
    <row r="174" spans="3:11" ht="33" customHeight="1" thickTop="1" thickBot="1">
      <c r="C174" s="531" t="s">
        <v>657</v>
      </c>
      <c r="D174" s="547"/>
      <c r="E174" s="72"/>
      <c r="F174" s="490"/>
      <c r="G174" s="490"/>
      <c r="H174" s="490"/>
      <c r="I174" s="490"/>
      <c r="J174" s="490"/>
      <c r="K174" s="490"/>
    </row>
    <row r="175" spans="3:11" s="44" customFormat="1" ht="20.100000000000001" customHeight="1" thickTop="1" thickBot="1">
      <c r="C175" s="536"/>
      <c r="D175" s="504"/>
      <c r="E175" s="75"/>
      <c r="F175" s="556"/>
      <c r="G175" s="556"/>
      <c r="H175" s="556"/>
      <c r="I175" s="556"/>
      <c r="J175" s="556"/>
      <c r="K175" s="556"/>
    </row>
    <row r="176" spans="3:11" s="44" customFormat="1" ht="43.35" customHeight="1" thickTop="1" thickBot="1">
      <c r="C176" s="548" t="s">
        <v>617</v>
      </c>
      <c r="D176" s="549" t="str">
        <f>IF(OR('Algoritm clasificare'!M2=1,'Algoritm clasificare'!M9=1,'Algoritm clasificare'!M10=1),
     Liste!G6,
     IF(OR('Algoritm clasificare'!L2=1,'Algoritm clasificare'!L9=1,'Algoritm clasificare'!L10=1),
        Liste!G5,
        Liste!G4))</f>
        <v>În afara domeniului de aplicare</v>
      </c>
      <c r="E176" s="75"/>
      <c r="F176" s="558"/>
      <c r="G176" s="556"/>
      <c r="H176" s="556"/>
      <c r="I176" s="556"/>
      <c r="J176" s="556"/>
      <c r="K176" s="556"/>
    </row>
    <row r="177" spans="2:11" s="44" customFormat="1" ht="60" customHeight="1" thickTop="1" thickBot="1">
      <c r="C177" s="635" t="s">
        <v>219</v>
      </c>
      <c r="D177" s="636"/>
      <c r="E177" s="75"/>
      <c r="F177" s="556"/>
      <c r="G177" s="556"/>
      <c r="H177" s="556"/>
      <c r="I177" s="556"/>
      <c r="J177" s="556"/>
      <c r="K177" s="556"/>
    </row>
    <row r="178" spans="2:11" ht="20.100000000000001" customHeight="1" thickTop="1" thickBot="1">
      <c r="E178" s="72"/>
      <c r="F178" s="490"/>
      <c r="G178" s="490"/>
      <c r="H178" s="490"/>
      <c r="I178" s="490"/>
      <c r="J178" s="490"/>
      <c r="K178" s="490"/>
    </row>
    <row r="179" spans="2:11" ht="33" customHeight="1" thickTop="1" thickBot="1">
      <c r="C179" s="531" t="s">
        <v>220</v>
      </c>
      <c r="D179" s="547"/>
      <c r="E179" s="72"/>
      <c r="F179" s="490"/>
      <c r="G179" s="490"/>
      <c r="H179" s="490"/>
      <c r="I179" s="490"/>
      <c r="J179" s="490"/>
      <c r="K179" s="490"/>
    </row>
    <row r="180" spans="2:11" s="44" customFormat="1" ht="40.049999999999997" customHeight="1" thickTop="1" thickBot="1">
      <c r="C180" s="639" t="s">
        <v>221</v>
      </c>
      <c r="D180" s="640"/>
      <c r="E180" s="77"/>
      <c r="F180" s="558"/>
      <c r="G180" s="556"/>
      <c r="H180" s="556"/>
      <c r="I180" s="556"/>
      <c r="J180" s="556"/>
      <c r="K180" s="556"/>
    </row>
    <row r="181" spans="2:11" s="44" customFormat="1" ht="20.100000000000001" customHeight="1" thickTop="1">
      <c r="C181" s="550"/>
      <c r="D181" s="550"/>
      <c r="E181" s="75"/>
      <c r="F181" s="556"/>
      <c r="G181" s="556"/>
      <c r="H181" s="556"/>
      <c r="I181" s="556"/>
      <c r="J181" s="556"/>
      <c r="K181" s="556"/>
    </row>
    <row r="182" spans="2:11" ht="20.100000000000001" customHeight="1" thickBot="1">
      <c r="E182" s="72"/>
      <c r="F182" s="490"/>
      <c r="G182" s="490"/>
      <c r="H182" s="490"/>
      <c r="I182" s="490"/>
      <c r="J182" s="490"/>
      <c r="K182" s="490"/>
    </row>
    <row r="183" spans="2:11" ht="33" customHeight="1" thickTop="1" thickBot="1">
      <c r="C183" s="531" t="s">
        <v>222</v>
      </c>
      <c r="D183" s="551"/>
      <c r="E183" s="72"/>
      <c r="F183" s="490"/>
      <c r="G183" s="490"/>
      <c r="H183" s="490"/>
      <c r="I183" s="490"/>
      <c r="J183" s="490"/>
      <c r="K183" s="490"/>
    </row>
    <row r="184" spans="2:11" ht="15" customHeight="1" thickTop="1">
      <c r="C184" s="552"/>
      <c r="D184" s="553"/>
      <c r="E184" s="72"/>
      <c r="F184" s="490"/>
      <c r="G184" s="490"/>
      <c r="H184" s="490"/>
      <c r="I184" s="490"/>
      <c r="J184" s="490"/>
      <c r="K184" s="490"/>
    </row>
    <row r="185" spans="2:11" ht="159" customHeight="1">
      <c r="C185" s="637" t="s">
        <v>673</v>
      </c>
      <c r="D185" s="638"/>
      <c r="E185" s="72"/>
      <c r="F185" s="490"/>
      <c r="G185" s="490"/>
      <c r="H185" s="490"/>
      <c r="I185" s="490"/>
      <c r="J185" s="490"/>
      <c r="K185" s="490"/>
    </row>
    <row r="186" spans="2:11" ht="115.8" customHeight="1">
      <c r="C186" s="631" t="s">
        <v>674</v>
      </c>
      <c r="D186" s="632"/>
      <c r="E186" s="72"/>
      <c r="F186" s="490"/>
      <c r="G186" s="490"/>
      <c r="H186" s="490"/>
      <c r="I186" s="490"/>
      <c r="J186" s="490"/>
      <c r="K186" s="490"/>
    </row>
    <row r="187" spans="2:11" ht="15" customHeight="1">
      <c r="B187" s="80"/>
      <c r="C187" s="80"/>
      <c r="D187" s="80"/>
      <c r="E187" s="81"/>
      <c r="F187" s="490"/>
      <c r="G187" s="490"/>
      <c r="H187" s="490"/>
      <c r="I187" s="490"/>
      <c r="J187" s="490"/>
      <c r="K187" s="490"/>
    </row>
    <row r="188" spans="2:11" s="82" customFormat="1" ht="20.100000000000001" customHeight="1">
      <c r="C188" s="83"/>
      <c r="E188" s="84"/>
    </row>
    <row r="189" spans="2:11" s="82" customFormat="1" ht="20.100000000000001" customHeight="1">
      <c r="E189" s="84"/>
    </row>
    <row r="190" spans="2:11" s="82" customFormat="1" ht="20.100000000000001" customHeight="1">
      <c r="E190" s="84"/>
    </row>
    <row r="191" spans="2:11" s="82" customFormat="1" ht="20.100000000000001" customHeight="1">
      <c r="E191" s="84"/>
    </row>
    <row r="192" spans="2:11" s="82" customFormat="1" ht="20.100000000000001" customHeight="1">
      <c r="E192" s="84"/>
    </row>
    <row r="193" spans="5:5" s="82" customFormat="1" ht="20.100000000000001" customHeight="1">
      <c r="E193" s="84"/>
    </row>
    <row r="194" spans="5:5" s="82" customFormat="1" ht="20.100000000000001" customHeight="1">
      <c r="E194" s="84"/>
    </row>
    <row r="195" spans="5:5" s="82" customFormat="1" ht="20.100000000000001" customHeight="1">
      <c r="E195" s="84"/>
    </row>
    <row r="196" spans="5:5" s="82" customFormat="1" ht="20.100000000000001" customHeight="1">
      <c r="E196" s="84"/>
    </row>
    <row r="197" spans="5:5" s="82" customFormat="1" ht="20.100000000000001" customHeight="1">
      <c r="E197" s="84"/>
    </row>
    <row r="198" spans="5:5" s="82" customFormat="1" ht="20.100000000000001" customHeight="1">
      <c r="E198" s="84"/>
    </row>
    <row r="199" spans="5:5" s="82" customFormat="1" ht="20.100000000000001" customHeight="1">
      <c r="E199" s="84"/>
    </row>
    <row r="200" spans="5:5" s="82" customFormat="1" ht="20.100000000000001" customHeight="1">
      <c r="E200" s="84"/>
    </row>
    <row r="201" spans="5:5" s="82" customFormat="1" ht="20.100000000000001" customHeight="1">
      <c r="E201" s="84"/>
    </row>
    <row r="202" spans="5:5" s="82" customFormat="1" ht="20.100000000000001" customHeight="1">
      <c r="E202" s="84"/>
    </row>
    <row r="203" spans="5:5" s="82" customFormat="1" ht="20.100000000000001" customHeight="1">
      <c r="E203" s="84"/>
    </row>
    <row r="204" spans="5:5" s="82" customFormat="1" ht="20.100000000000001" customHeight="1">
      <c r="E204" s="84"/>
    </row>
    <row r="205" spans="5:5" s="82" customFormat="1" ht="20.100000000000001" customHeight="1">
      <c r="E205" s="84"/>
    </row>
    <row r="206" spans="5:5" s="82" customFormat="1" ht="20.100000000000001" customHeight="1">
      <c r="E206" s="84"/>
    </row>
    <row r="207" spans="5:5" s="82" customFormat="1" ht="20.100000000000001" customHeight="1">
      <c r="E207" s="84"/>
    </row>
  </sheetData>
  <sheetProtection algorithmName="SHA-512" hashValue="Pt2VrRGYxc8cpA1HB5Jgzc9dM+45Hi6rAB0QAqyqQgczdjZ7esCE4AKJVi7WKF/G4LSl6DiiZnFOCWfCveMbtA==" saltValue="L+H89/x5n0NTTKhYGAvl+g==" spinCount="100000" sheet="1" objects="1" insertHyperlinks="0" selectLockedCells="1"/>
  <protectedRanges>
    <protectedRange sqref="B1:E11 B17:C20 B21:D29 B30:C142 B143:D147 B148:C153 D153 D152 B154:D157 B158:C165 B166:D168 B169:C172 B173:D179 B181:E187" name="Range1"/>
  </protectedRanges>
  <mergeCells count="23">
    <mergeCell ref="C186:D186"/>
    <mergeCell ref="C167:D167"/>
    <mergeCell ref="C177:D177"/>
    <mergeCell ref="C185:D185"/>
    <mergeCell ref="C180:D180"/>
    <mergeCell ref="C156:D156"/>
    <mergeCell ref="C25:D25"/>
    <mergeCell ref="C157:D157"/>
    <mergeCell ref="C155:D155"/>
    <mergeCell ref="C144:D144"/>
    <mergeCell ref="C147:D147"/>
    <mergeCell ref="C143:D143"/>
    <mergeCell ref="C154:D154"/>
    <mergeCell ref="C21:D21"/>
    <mergeCell ref="C5:C7"/>
    <mergeCell ref="D5:D7"/>
    <mergeCell ref="C4:D4"/>
    <mergeCell ref="C16:D16"/>
    <mergeCell ref="C12:D12"/>
    <mergeCell ref="C13:D13"/>
    <mergeCell ref="C14:D14"/>
    <mergeCell ref="C15:D15"/>
    <mergeCell ref="C10:D11"/>
  </mergeCells>
  <conditionalFormatting sqref="C160">
    <cfRule type="expression" dxfId="34" priority="17">
      <formula>COUNTIF($D$97:$D$98, "Da")&gt;0</formula>
    </cfRule>
  </conditionalFormatting>
  <conditionalFormatting sqref="C161">
    <cfRule type="expression" dxfId="33" priority="9">
      <formula>COUNTIF($D$104:$D$105, "Da")&gt;0</formula>
    </cfRule>
  </conditionalFormatting>
  <conditionalFormatting sqref="C162">
    <cfRule type="expression" dxfId="32" priority="52">
      <formula>COUNTIF($D$110, "Da")&gt;0</formula>
    </cfRule>
  </conditionalFormatting>
  <conditionalFormatting sqref="C171">
    <cfRule type="containsText" dxfId="31" priority="4" operator="containsText" text="Completați în căsuța alăturată">
      <formula>NOT(ISERROR(SEARCH("Completați în căsuța alăturată",C171)))</formula>
    </cfRule>
  </conditionalFormatting>
  <conditionalFormatting sqref="C172">
    <cfRule type="containsText" dxfId="30" priority="3" operator="containsText" text="Vă rugăm să răspundeți la toate întrebările pentru a primi recomandarea!">
      <formula>NOT(ISERROR(SEARCH("Vă rugăm să răspundeți la toate întrebările pentru a primi recomandarea!",C172)))</formula>
    </cfRule>
  </conditionalFormatting>
  <conditionalFormatting sqref="C21:D21">
    <cfRule type="containsText" dxfId="29" priority="6" operator="containsText" text="Vă rugăm să completați toate cele 3 criterii care stau la baza dimensiunii entității.">
      <formula>NOT(ISERROR(SEARCH("Vă rugăm să completați toate cele 3 criterii care stau la baza dimensiunii entității.",C21)))</formula>
    </cfRule>
  </conditionalFormatting>
  <conditionalFormatting sqref="C143:D143">
    <cfRule type="containsText" dxfId="28" priority="10" operator="containsText" text="Atenție! Nu puteți selecta mai mult de 5 servicii! În cazul în care furnizați mai multe, refaceți evaluarea pe subgrupuri de cel mult 5 servicii.">
      <formula>NOT(ISERROR(SEARCH("Atenție! Nu puteți selecta mai mult de 5 servicii! În cazul în care furnizați mai multe, refaceți evaluarea pe subgrupuri de cel mult 5 servicii.",C143)))</formula>
    </cfRule>
  </conditionalFormatting>
  <conditionalFormatting sqref="C144:D144">
    <cfRule type="containsText" dxfId="27" priority="8" operator="containsText" text="Realizați evaluarea de impact conform Ordinului Directorului DNSC nr. 2/2025">
      <formula>NOT(ISERROR(SEARCH("Realizați evaluarea de impact conform Ordinului Directorului DNSC nr. 2/2025",C144)))</formula>
    </cfRule>
  </conditionalFormatting>
  <conditionalFormatting sqref="C159:D159">
    <cfRule type="expression" dxfId="26" priority="29">
      <formula>COUNTIF($D$97:$D$101,"Da")+COUNTIF($D$107:$D$108,"Da")+COUNTIF($D$136:$D$138,"Da")+($D$141="Da")&gt;0</formula>
    </cfRule>
  </conditionalFormatting>
  <conditionalFormatting sqref="D30:D37 D39 D41:D43 D45:D51 D53 D96:D105">
    <cfRule type="containsText" dxfId="25" priority="38" operator="containsText" text="Yes">
      <formula>NOT(ISERROR(SEARCH("Yes",D30)))</formula>
    </cfRule>
  </conditionalFormatting>
  <conditionalFormatting sqref="D55">
    <cfRule type="containsText" dxfId="24" priority="35" operator="containsText" text="Yes">
      <formula>NOT(ISERROR(SEARCH("Yes",D55)))</formula>
    </cfRule>
  </conditionalFormatting>
  <conditionalFormatting sqref="D58:D64 D66:D67 D69:D71 D73:D74 D76">
    <cfRule type="containsText" dxfId="23" priority="37" operator="containsText" text="Yes">
      <formula>NOT(ISERROR(SEARCH("Yes",D58)))</formula>
    </cfRule>
  </conditionalFormatting>
  <conditionalFormatting sqref="D78 D80:D82">
    <cfRule type="containsText" dxfId="22" priority="34" operator="containsText" text="Yes">
      <formula>NOT(ISERROR(SEARCH("Yes",D78)))</formula>
    </cfRule>
  </conditionalFormatting>
  <conditionalFormatting sqref="D84:D90">
    <cfRule type="containsText" dxfId="21" priority="33" operator="containsText" text="Yes">
      <formula>NOT(ISERROR(SEARCH("Yes",D84)))</formula>
    </cfRule>
  </conditionalFormatting>
  <conditionalFormatting sqref="D92 D94">
    <cfRule type="containsText" dxfId="20" priority="32" operator="containsText" text="Yes">
      <formula>NOT(ISERROR(SEARCH("Yes",D92)))</formula>
    </cfRule>
  </conditionalFormatting>
  <conditionalFormatting sqref="D107:D108">
    <cfRule type="containsText" dxfId="19" priority="31" operator="containsText" text="Yes">
      <formula>NOT(ISERROR(SEARCH("Yes",D107)))</formula>
    </cfRule>
  </conditionalFormatting>
  <conditionalFormatting sqref="D110 D112 D115 D117 D119 D121 D124 D126 D128 D130 D132 D134 D136:D138 D140:D142">
    <cfRule type="containsText" dxfId="18" priority="55" operator="containsText" text="Yes">
      <formula>NOT(ISERROR(SEARCH("Yes",D110)))</formula>
    </cfRule>
  </conditionalFormatting>
  <conditionalFormatting sqref="D159">
    <cfRule type="expression" dxfId="17" priority="22">
      <formula>COUNTIF($D$97:$D$101,"Da")+COUNTIF($D$107:$D$108,"Da")+COUNTIF($D$136:$D$138,"Da")+($D$141="Da")&gt;0</formula>
    </cfRule>
  </conditionalFormatting>
  <conditionalFormatting sqref="D160">
    <cfRule type="expression" dxfId="16" priority="18">
      <formula>COUNTIF($D$97:$D$98, "Da")&gt;0</formula>
    </cfRule>
  </conditionalFormatting>
  <conditionalFormatting sqref="D161">
    <cfRule type="expression" dxfId="15" priority="26">
      <formula>COUNTIF($D$104:$D$105, "Da")&gt;0</formula>
    </cfRule>
  </conditionalFormatting>
  <conditionalFormatting sqref="D162">
    <cfRule type="expression" dxfId="14" priority="20">
      <formula>COUNTIF($D$110, "Da")&gt;0</formula>
    </cfRule>
  </conditionalFormatting>
  <conditionalFormatting sqref="D176">
    <cfRule type="cellIs" dxfId="13" priority="39" operator="equal">
      <formula>"În afara domeniului de aplicare"</formula>
    </cfRule>
    <cfRule type="cellIs" dxfId="12" priority="40" operator="equal">
      <formula>"Entitate importantă"</formula>
    </cfRule>
    <cfRule type="cellIs" dxfId="11" priority="41" operator="equal">
      <formula>"Entitate esențială"</formula>
    </cfRule>
    <cfRule type="containsText" dxfId="10" priority="47" operator="containsText" text="Vă rugăm să răspundeți la toate întrebările pentru a finaliza evaluarea.">
      <formula>NOT(ISERROR(SEARCH("Vă rugăm să răspundeți la toate întrebările pentru a finaliza evaluarea.",D176)))</formula>
    </cfRule>
  </conditionalFormatting>
  <dataValidations count="2">
    <dataValidation errorStyle="information" allowBlank="1" showInputMessage="1" showErrorMessage="1" promptTitle="Alte țări UE" prompt="Completați denumirea țărilor în care furnizați servicii" sqref="D171" xr:uid="{6EF4A123-7F5E-4B84-8817-88B0461A9047}"/>
    <dataValidation allowBlank="1" showInputMessage="1" showErrorMessage="1" promptTitle="Adresa sediilor" prompt="Completați adresele sediilor din alte țări membre UE" sqref="D172" xr:uid="{75096D8D-C623-4FE4-A64F-AE2C6996C43F}"/>
  </dataValidations>
  <hyperlinks>
    <hyperlink ref="D5" r:id="rId1" display="https://legislatie.just.ro/Public/DetaliiDocument/209670 " xr:uid="{DC85FE6B-D9E5-416A-99F8-AECD32735022}"/>
    <hyperlink ref="C13" r:id="rId2" display="Link to Commission Recommandation 2003/361/EC" xr:uid="{5150DE50-D5FD-48A7-BA49-6ACB20AC77A3}"/>
    <hyperlink ref="C14" r:id="rId3" display="Link to the &quot;User guide on the SME definition&quot; from the European Commission" xr:uid="{B5C4BD96-14E5-4E86-9A61-B209B1943CE1}"/>
    <hyperlink ref="C15" r:id="rId4" display="Link to the SME self-assessment tool by the European Commission" xr:uid="{BA303DA0-924A-4ABB-AFBF-747CCCFDBC70}"/>
    <hyperlink ref="C13:D13" r:id="rId5" tooltip="Legea nr. 346/2004" display="Link către Legea nr. 346 din 14 iulie 2004 privind stimularea înființării și dezvoltării întreprinderilor mici și mijlocii." xr:uid="{445625F4-FC0C-4F97-B63B-B4E2C246894D}"/>
    <hyperlink ref="D5" r:id="rId6" display="Mai multe informații despre OUG nr. 155/2024 (Legea NIS2) pot fi găsite aici" xr:uid="{038854ED-2539-4A05-8C6B-7AFD063CA9D7}"/>
    <hyperlink ref="D5:D7" r:id="rId7" tooltip="Spre ... OUG nr. 155/2024" display="Mai multe informații despre OUG nr. 155/2024 (NIS2) pot fi găsite aici" xr:uid="{16977341-108D-42E4-A08C-64CAD4EA303D}"/>
    <hyperlink ref="C14:D14" r:id="rId8" tooltip="Ghidul IMM (de la CE)" display="Link către „Ghidul utilizatorului privind definiția IMM-urilor” de la Comisia Europeană." xr:uid="{4C1028C3-CEFC-4F1F-AA0C-667B51803715}"/>
    <hyperlink ref="C15:D15" r:id="rId9" tooltip="Instrument autoevaluare IMM (CE)" display="Link către instrumentul de autoevaluare a IMM-urilor de la Comisia Europeană." xr:uid="{7B7E1C13-DD7B-4390-A8E0-196E76EB5F11}"/>
    <hyperlink ref="C180" location="'Formular notificare'!A1" tooltip="Spre ... formularul de notificare (OUG nr. 155/2024)" display="Formular notificare" xr:uid="{1345DBDC-05EC-4BE1-A116-B543858AED3D}"/>
  </hyperlinks>
  <pageMargins left="0.7" right="0.7" top="0.75" bottom="0.75" header="0.3" footer="0.3"/>
  <pageSetup scale="47" orientation="portrait" r:id="rId10"/>
  <drawing r:id="rId11"/>
  <legacyDrawing r:id="rId12"/>
  <extLst>
    <ext xmlns:x14="http://schemas.microsoft.com/office/spreadsheetml/2009/9/main" uri="{CCE6A557-97BC-4b89-ADB6-D9C93CAAB3DF}">
      <x14:dataValidations xmlns:xm="http://schemas.microsoft.com/office/excel/2006/main" count="6">
        <x14:dataValidation type="list" allowBlank="1" showInputMessage="1" showErrorMessage="1" xr:uid="{4221A6DF-A4EE-4052-AA21-487CFE8639ED}">
          <x14:formula1>
            <xm:f>Liste!$B$4:$B$5</xm:f>
          </x14:formula1>
          <xm:sqref>D119 D58:D64 D39 D41:D43 D45:D51 D53 D30:D37 D66:D67 D69:D71 D55 D121 D130 D132 D124 D126 D128 D117 D80:D82 D107:D108 D112 D76 D78 D84:D90 D92 D94 D110 D115 D140:D141 D134 D136:D138 D73:D74 D96:D101 D103:D105</xm:sqref>
        </x14:dataValidation>
        <x14:dataValidation type="list" allowBlank="1" showInputMessage="1" showErrorMessage="1" xr:uid="{4C813E38-0B2C-46A5-9D2B-F5AFDF2743B1}">
          <x14:formula1>
            <xm:f>Liste!$B$3:$B$5</xm:f>
          </x14:formula1>
          <xm:sqref>D158:D163 D169:D170 D151</xm:sqref>
        </x14:dataValidation>
        <x14:dataValidation type="list" allowBlank="1" showInputMessage="1" showErrorMessage="1" xr:uid="{074296F8-9B9F-4363-AE57-0FA1207C147E}">
          <x14:formula1>
            <xm:f>Liste!$B$19:$B$21</xm:f>
          </x14:formula1>
          <xm:sqref>D102</xm:sqref>
        </x14:dataValidation>
        <x14:dataValidation type="list" allowBlank="1" showInputMessage="1" showErrorMessage="1" xr:uid="{8A4F8E32-4A20-4166-8FF3-192F36933DDA}">
          <x14:formula1>
            <xm:f>Liste!$C$14:$C$16</xm:f>
          </x14:formula1>
          <xm:sqref>D20</xm:sqref>
        </x14:dataValidation>
        <x14:dataValidation type="list" allowBlank="1" showInputMessage="1" showErrorMessage="1" xr:uid="{4DFDF4CC-5907-4453-A556-6DA7DAA7B7BC}">
          <x14:formula1>
            <xm:f>Liste!$AD$3:$AD$6</xm:f>
          </x14:formula1>
          <xm:sqref>D149:D150</xm:sqref>
        </x14:dataValidation>
        <x14:dataValidation type="list" allowBlank="1" showInputMessage="1" showErrorMessage="1" xr:uid="{E44CD43B-DC19-4B9C-AA8C-04397DC3AB40}">
          <x14:formula1>
            <xm:f>Liste!$AC$3:$AC$5</xm:f>
          </x14:formula1>
          <xm:sqref>D148</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30D378-F384-4321-AF34-41BC48B760E8}">
  <sheetPr codeName="Sheet1">
    <tabColor theme="8" tint="-0.249977111117893"/>
  </sheetPr>
  <dimension ref="C3:I133"/>
  <sheetViews>
    <sheetView showGridLines="0" zoomScale="130" zoomScaleNormal="130" zoomScaleSheetLayoutView="100" workbookViewId="0">
      <selection activeCell="I116" sqref="I116"/>
    </sheetView>
  </sheetViews>
  <sheetFormatPr defaultColWidth="8.5546875" defaultRowHeight="20.100000000000001" customHeight="1"/>
  <cols>
    <col min="1" max="1" width="1.6640625" style="42" customWidth="1"/>
    <col min="2" max="2" width="2.6640625" style="42" customWidth="1"/>
    <col min="3" max="3" width="88.21875" style="42" customWidth="1"/>
    <col min="4" max="4" width="12.88671875" style="42" customWidth="1"/>
    <col min="5" max="5" width="2.6640625" style="42" customWidth="1"/>
    <col min="6" max="6" width="11.5546875" style="42" customWidth="1"/>
    <col min="7" max="16384" width="8.5546875" style="42"/>
  </cols>
  <sheetData>
    <row r="3" spans="3:4" ht="40.049999999999997" customHeight="1">
      <c r="C3" s="641" t="s">
        <v>223</v>
      </c>
      <c r="D3" s="641"/>
    </row>
    <row r="4" spans="3:4" ht="20.100000000000001" customHeight="1">
      <c r="C4" s="85"/>
      <c r="D4" s="86"/>
    </row>
    <row r="5" spans="3:4" ht="20.100000000000001" customHeight="1">
      <c r="C5" s="85"/>
      <c r="D5" s="86"/>
    </row>
    <row r="6" spans="3:4" ht="20.100000000000001" customHeight="1">
      <c r="C6" s="87"/>
      <c r="D6" s="86"/>
    </row>
    <row r="7" spans="3:4" ht="20.100000000000001" customHeight="1">
      <c r="C7" s="85"/>
      <c r="D7" s="86"/>
    </row>
    <row r="8" spans="3:4" ht="20.100000000000001" customHeight="1">
      <c r="C8" s="88"/>
      <c r="D8" s="88"/>
    </row>
    <row r="9" spans="3:4" ht="20.25" customHeight="1">
      <c r="C9" s="355" t="s">
        <v>30</v>
      </c>
      <c r="D9" s="356"/>
    </row>
    <row r="10" spans="3:4" ht="20.25" customHeight="1">
      <c r="C10" s="276" t="s">
        <v>224</v>
      </c>
      <c r="D10" s="278"/>
    </row>
    <row r="11" spans="3:4" ht="20.100000000000001" customHeight="1">
      <c r="C11" s="360" t="str">
        <f>'Date entitate'!C10</f>
        <v>DENUMIRE ENTITATE</v>
      </c>
      <c r="D11" s="360"/>
    </row>
    <row r="12" spans="3:4" ht="40.049999999999997" customHeight="1">
      <c r="C12" s="378" t="str">
        <f>IF('Date entitate'!D10="","",'Date entitate'!D10)</f>
        <v/>
      </c>
      <c r="D12" s="378"/>
    </row>
    <row r="13" spans="3:4" ht="20.100000000000001" customHeight="1">
      <c r="C13" s="360" t="str">
        <f>CONCATENATE('Date entitate'!C11,": ",'Date entitate'!D11)</f>
        <v xml:space="preserve">Codul unic de identificare (CUI): </v>
      </c>
      <c r="D13" s="360"/>
    </row>
    <row r="14" spans="3:4" ht="20.100000000000001" customHeight="1">
      <c r="C14" s="297" t="str">
        <f>CONCATENATE('Date entitate'!C12,": ",'Date entitate'!D12)</f>
        <v xml:space="preserve">Nr de înregistrare în registre naționale: </v>
      </c>
      <c r="D14" s="297"/>
    </row>
    <row r="15" spans="3:4" ht="20.100000000000001" customHeight="1">
      <c r="C15" s="276" t="s">
        <v>34</v>
      </c>
      <c r="D15" s="277"/>
    </row>
    <row r="16" spans="3:4" ht="45.6" customHeight="1">
      <c r="C16" s="360" t="str">
        <f>"Adresă sediu social: " &amp;
IF('Date entitate'!D14&lt;&gt;"", 'Date entitate'!C14 &amp; ": " &amp; 'Date entitate'!D14 &amp; "; ", "") &amp;
IF('Date entitate'!D18&lt;&gt;"", 'Date entitate'!D18 &amp; ", ", "") &amp;
IF('Date entitate'!D19&lt;&gt;"", "nr. " &amp; 'Date entitate'!D19 &amp; ", ", "") &amp;
IF('Date entitate'!D20&lt;&gt;"", "bl. " &amp; 'Date entitate'!D20 &amp; ", ", "") &amp;
IF('Date entitate'!D21&lt;&gt;"", "sc. " &amp; 'Date entitate'!D21 &amp; ", ", "") &amp;
IF('Date entitate'!D22&lt;&gt;"", "et. " &amp; 'Date entitate'!D22 &amp; ", ", "") &amp;
IF('Date entitate'!D23&lt;&gt;"", "ap. " &amp; 'Date entitate'!D23 &amp; ", ", "") &amp;
IF('Date entitate'!D16="București",
   IF(AND('Date entitate'!C17&lt;&gt;"", 'Date entitate'!D17&lt;&gt;""),
      'Date entitate'!C17 &amp; " " &amp; 'Date entitate'!D17 &amp; ", ",
      "") &amp; 'Date entitate'!D16 &amp; ", ",
   IF('Date entitate'!D16&lt;&gt;"", 'Date entitate'!D16 &amp; ", ", "")) &amp;
IF(AND('Date entitate'!D16&lt;&gt;"București", 'Date entitate'!D15&lt;&gt;""),
   "Județul " &amp; 'Date entitate'!D15,
   "")</f>
        <v xml:space="preserve">Adresă sediu social: </v>
      </c>
      <c r="D16" s="360"/>
    </row>
    <row r="17" spans="3:4" ht="19.2" customHeight="1">
      <c r="C17" s="62" t="str">
        <f>CONCATENATE('Date entitate'!C24,": ",'Date entitate'!D24)</f>
        <v xml:space="preserve">Cod poștal: </v>
      </c>
      <c r="D17" s="62"/>
    </row>
    <row r="18" spans="3:4" ht="20.100000000000001" customHeight="1">
      <c r="C18" s="360" t="str">
        <f>CONCATENATE("Adresă de e-mail: ",'Date entitate'!D25)</f>
        <v xml:space="preserve">Adresă de e-mail: </v>
      </c>
      <c r="D18" s="360"/>
    </row>
    <row r="19" spans="3:4" ht="20.25" customHeight="1">
      <c r="C19" s="360" t="str">
        <f>CONCATENATE("Adresa URL a site-ului: ",'Date entitate'!D26)</f>
        <v xml:space="preserve">Adresa URL a site-ului: </v>
      </c>
      <c r="D19" s="360"/>
    </row>
    <row r="20" spans="3:4" ht="20.100000000000001" customHeight="1">
      <c r="C20" s="360" t="str">
        <f>CONCATENATE("Nr. telefon fix: ",'Date entitate'!D27)</f>
        <v xml:space="preserve">Nr. telefon fix: </v>
      </c>
      <c r="D20" s="360"/>
    </row>
    <row r="21" spans="3:4" ht="20.100000000000001" customHeight="1">
      <c r="C21" s="360" t="str">
        <f>CONCATENATE("Nr. telefon mobil: ",'Date entitate'!D28)</f>
        <v xml:space="preserve">Nr. telefon mobil: </v>
      </c>
      <c r="D21" s="360"/>
    </row>
    <row r="22" spans="3:4" ht="20.100000000000001" customHeight="1">
      <c r="C22" s="276" t="s">
        <v>49</v>
      </c>
      <c r="D22" s="277"/>
    </row>
    <row r="23" spans="3:4" ht="20.100000000000001" customHeight="1">
      <c r="C23" s="360" t="str">
        <f>CONCATENATE("CAEN principal: ",'Date entitate'!D30)</f>
        <v xml:space="preserve">CAEN principal: </v>
      </c>
      <c r="D23" s="360"/>
    </row>
    <row r="24" spans="3:4" ht="20.100000000000001" customHeight="1">
      <c r="C24" s="360" t="str">
        <f>CONCATENATE("CAEN secundare: ",'Date entitate'!D31)</f>
        <v xml:space="preserve">CAEN secundare: </v>
      </c>
      <c r="D24" s="360"/>
    </row>
    <row r="25" spans="3:4" ht="10.050000000000001" customHeight="1"/>
    <row r="26" spans="3:4" ht="20.25" customHeight="1">
      <c r="C26" s="355" t="s">
        <v>52</v>
      </c>
      <c r="D26" s="357"/>
    </row>
    <row r="27" spans="3:4" ht="20.25" customHeight="1">
      <c r="C27" s="276" t="s">
        <v>225</v>
      </c>
      <c r="D27" s="277"/>
    </row>
    <row r="28" spans="3:4" ht="20.25" customHeight="1">
      <c r="C28" s="361" t="str">
        <f>'Evaluare entitate'!C17</f>
        <v>Numărul mediu anual de salariați:</v>
      </c>
      <c r="D28" s="376" t="str">
        <f>IF('Evaluare entitate'!D17="","",'Evaluare entitate'!D17)</f>
        <v/>
      </c>
    </row>
    <row r="29" spans="3:4" ht="20.25" customHeight="1">
      <c r="C29" s="361" t="str">
        <f>'Evaluare entitate'!C18</f>
        <v>Cifra de afaceri anuală netă (EUR):</v>
      </c>
      <c r="D29" s="376" t="str">
        <f>IF('Evaluare entitate'!D18="","",'Evaluare entitate'!D18)</f>
        <v/>
      </c>
    </row>
    <row r="30" spans="3:4" s="44" customFormat="1" ht="20.25" customHeight="1">
      <c r="C30" s="361" t="str">
        <f>'Evaluare entitate'!C19</f>
        <v>Activele totale deținute (EUR):</v>
      </c>
      <c r="D30" s="376" t="str">
        <f>IF('Evaluare entitate'!D19="","",'Evaluare entitate'!D19)</f>
        <v/>
      </c>
    </row>
    <row r="31" spans="3:4" ht="20.25" customHeight="1">
      <c r="C31" s="361" t="str">
        <f>'Evaluare entitate'!C20</f>
        <v>Dimensiunea entității conform Legii nr. 346/2004</v>
      </c>
      <c r="D31" s="377" t="str">
        <f>'Evaluare entitate'!D20</f>
        <v>Mică și micro</v>
      </c>
    </row>
    <row r="32" spans="3:4" ht="10.050000000000001" customHeight="1"/>
    <row r="33" spans="3:9" ht="10.050000000000001" customHeight="1"/>
    <row r="34" spans="3:9" ht="20.25" customHeight="1">
      <c r="C34" s="276" t="s">
        <v>226</v>
      </c>
      <c r="D34" s="277"/>
    </row>
    <row r="35" spans="3:9" ht="20.25" customHeight="1">
      <c r="C35" s="358" t="s">
        <v>227</v>
      </c>
      <c r="D35" s="362" t="str">
        <f>IF(COUNTBLANK(C36:C40)=5,"",5-COUNTBLANK(C36:C40))</f>
        <v/>
      </c>
    </row>
    <row r="36" spans="3:9" ht="19.95" customHeight="1">
      <c r="C36" s="62" t="str" cm="1">
        <f t="array" ref="C36:D40">IF(ISBLANK(Ajutor!H2:I6),"",Ajutor!H2:I6)</f>
        <v/>
      </c>
      <c r="D36" s="482" t="str">
        <v/>
      </c>
    </row>
    <row r="37" spans="3:9" ht="19.95" customHeight="1">
      <c r="C37" s="62" t="str">
        <v/>
      </c>
      <c r="D37" s="482" t="str">
        <v/>
      </c>
    </row>
    <row r="38" spans="3:9" ht="19.95" customHeight="1">
      <c r="C38" s="62" t="str">
        <v/>
      </c>
      <c r="D38" s="482" t="str">
        <v/>
      </c>
    </row>
    <row r="39" spans="3:9" ht="19.95" customHeight="1">
      <c r="C39" s="62" t="str">
        <v/>
      </c>
      <c r="D39" s="482" t="str">
        <v/>
      </c>
    </row>
    <row r="40" spans="3:9" ht="19.95" customHeight="1">
      <c r="C40" s="62" t="str">
        <v/>
      </c>
      <c r="D40" s="482" t="str">
        <v/>
      </c>
      <c r="H40" s="44"/>
      <c r="I40" s="44"/>
    </row>
    <row r="41" spans="3:9" ht="10.050000000000001" customHeight="1"/>
    <row r="42" spans="3:9" ht="20.100000000000001" customHeight="1">
      <c r="C42" s="358" t="s">
        <v>228</v>
      </c>
      <c r="D42" s="363" t="str">
        <f>IF(COUNTBLANK(C43:C47)=5,"",5-COUNTBLANK(C43:C47))</f>
        <v/>
      </c>
    </row>
    <row r="43" spans="3:9" ht="20.25" customHeight="1">
      <c r="C43" s="294" t="str" cm="1">
        <f t="array" ref="C43:D47">IF(ISBLANK(Ajutor!N2:O6),"",Ajutor!N2:O6)</f>
        <v/>
      </c>
      <c r="D43" s="483" t="str">
        <v/>
      </c>
    </row>
    <row r="44" spans="3:9" ht="20.25" customHeight="1">
      <c r="C44" s="360" t="str">
        <v/>
      </c>
      <c r="D44" s="484" t="str">
        <v/>
      </c>
    </row>
    <row r="45" spans="3:9" ht="20.25" customHeight="1">
      <c r="C45" s="360" t="str">
        <v/>
      </c>
      <c r="D45" s="484" t="str">
        <v/>
      </c>
    </row>
    <row r="46" spans="3:9" ht="20.25" customHeight="1">
      <c r="C46" s="360" t="str">
        <v/>
      </c>
      <c r="D46" s="484" t="str">
        <v/>
      </c>
    </row>
    <row r="47" spans="3:9" ht="20.25" customHeight="1">
      <c r="C47" s="360" t="str">
        <v/>
      </c>
      <c r="D47" s="484" t="str">
        <v/>
      </c>
    </row>
    <row r="48" spans="3:9" ht="10.050000000000001" customHeight="1"/>
    <row r="49" spans="3:9" ht="20.100000000000001" customHeight="1">
      <c r="C49" s="359" t="s">
        <v>229</v>
      </c>
      <c r="D49" s="362" t="str">
        <f>IF(COUNTBLANK(_xlfn.ANCHORARRAY(C50))=5,"",5-COUNTBLANK(_xlfn.ANCHORARRAY(C50)))</f>
        <v/>
      </c>
      <c r="H49" s="41"/>
      <c r="I49" s="41"/>
    </row>
    <row r="50" spans="3:9" ht="25.05" customHeight="1">
      <c r="C50" s="294" t="str" cm="1">
        <f t="array" ref="C50:C54">IF(ISBLANK(Ajutor!B2:B6),"",Ajutor!B2:B6)</f>
        <v/>
      </c>
      <c r="D50" s="483" t="str" cm="1">
        <f t="array" ref="D50:D54">IF(ISBLANK(Ajutor!C2:C6),"",Ajutor!C2:C6)</f>
        <v/>
      </c>
      <c r="H50" s="41"/>
      <c r="I50" s="41"/>
    </row>
    <row r="51" spans="3:9" ht="25.05" customHeight="1">
      <c r="C51" s="294" t="str">
        <v/>
      </c>
      <c r="D51" s="483" t="str">
        <v/>
      </c>
      <c r="H51" s="41"/>
      <c r="I51" s="41"/>
    </row>
    <row r="52" spans="3:9" ht="25.05" customHeight="1">
      <c r="C52" s="294" t="str">
        <v/>
      </c>
      <c r="D52" s="483" t="str">
        <v/>
      </c>
      <c r="H52" s="41"/>
      <c r="I52" s="41"/>
    </row>
    <row r="53" spans="3:9" ht="25.05" customHeight="1">
      <c r="C53" s="294" t="str">
        <v/>
      </c>
      <c r="D53" s="483" t="str">
        <v/>
      </c>
      <c r="H53" s="44"/>
      <c r="I53" s="44"/>
    </row>
    <row r="54" spans="3:9" ht="25.05" customHeight="1">
      <c r="C54" s="294" t="str">
        <v/>
      </c>
      <c r="D54" s="483" t="str">
        <v/>
      </c>
      <c r="H54" s="44"/>
      <c r="I54" s="44"/>
    </row>
    <row r="55" spans="3:9" ht="10.050000000000001" customHeight="1">
      <c r="C55" s="41"/>
    </row>
    <row r="56" spans="3:9" ht="20.25" customHeight="1">
      <c r="C56" s="276" t="s">
        <v>53</v>
      </c>
      <c r="D56" s="277"/>
    </row>
    <row r="57" spans="3:9" ht="33" customHeight="1">
      <c r="C57" s="481" t="str">
        <f>'Date entitate'!D35</f>
        <v>Este desemnată o persoană responsabilă cu securitatea cibernetică la data completării prezentului formular?</v>
      </c>
      <c r="D57" s="375" t="b">
        <f>'Date entitate'!C35</f>
        <v>0</v>
      </c>
    </row>
    <row r="58" spans="3:9" ht="20.100000000000001" customHeight="1">
      <c r="C58" s="646" t="str">
        <f>CONCATENATE("Nume, Prenume: ",'Date entitate'!D36," ",UPPER('Date entitate'!D37))</f>
        <v xml:space="preserve">Nume, Prenume:  </v>
      </c>
      <c r="D58" s="646"/>
    </row>
    <row r="59" spans="3:9" ht="20.100000000000001" customHeight="1">
      <c r="C59" s="646" t="str">
        <f>CONCATENATE('Date entitate'!C38, ": ", 'Date entitate'!D38)</f>
        <v xml:space="preserve">Funcția: </v>
      </c>
      <c r="D59" s="646"/>
    </row>
    <row r="60" spans="3:9" ht="20.55" customHeight="1">
      <c r="C60" s="646" t="str">
        <f>CONCATENATE("Adresă de e-mail: ", 'Date entitate'!D39)</f>
        <v xml:space="preserve">Adresă de e-mail: </v>
      </c>
      <c r="D60" s="646"/>
    </row>
    <row r="61" spans="3:9" ht="16.8" customHeight="1">
      <c r="C61" s="642" t="str">
        <f>CONCATENATE("Nr. telefon mobil: ", 'Date entitate'!D40)</f>
        <v xml:space="preserve">Nr. telefon mobil: </v>
      </c>
      <c r="D61" s="642"/>
    </row>
    <row r="62" spans="3:9" ht="10.050000000000001" customHeight="1">
      <c r="C62" s="220"/>
      <c r="D62" s="220"/>
    </row>
    <row r="63" spans="3:9" ht="10.050000000000001" customHeight="1">
      <c r="C63" s="220"/>
      <c r="D63" s="220"/>
    </row>
    <row r="64" spans="3:9" ht="20.25" customHeight="1">
      <c r="C64" s="644" t="s">
        <v>635</v>
      </c>
      <c r="D64" s="644"/>
    </row>
    <row r="65" spans="3:7" ht="20.25" customHeight="1">
      <c r="C65" s="359" t="s">
        <v>59</v>
      </c>
      <c r="D65" s="280"/>
    </row>
    <row r="66" spans="3:7" ht="20.25" customHeight="1">
      <c r="C66" s="360" t="str">
        <f>'Date entitate'!D43</f>
        <v>Persoana însărcinată cu monitorizarea este aceeași cu persoana responsabilă cu securitatea cibernetică</v>
      </c>
      <c r="D66" s="374" t="b">
        <f>'Date entitate'!C43</f>
        <v>0</v>
      </c>
    </row>
    <row r="67" spans="3:7" s="92" customFormat="1" ht="20.100000000000001" customHeight="1">
      <c r="C67" s="62" t="str">
        <f>CONCATENATE(UPPER('Date entitate'!D44)," ",'Date entitate'!D45)</f>
        <v xml:space="preserve"> </v>
      </c>
      <c r="D67" s="62"/>
    </row>
    <row r="68" spans="3:7" s="92" customFormat="1" ht="10.050000000000001" customHeight="1">
      <c r="C68" s="42"/>
      <c r="D68" s="41"/>
    </row>
    <row r="69" spans="3:7" ht="20.25" customHeight="1">
      <c r="C69" s="359" t="s">
        <v>61</v>
      </c>
      <c r="D69" s="362">
        <f>COUNTA('Date entitate'!D48:D50)</f>
        <v>0</v>
      </c>
    </row>
    <row r="70" spans="3:7" ht="20.25" customHeight="1">
      <c r="C70" s="360" t="str">
        <f>CONCATENATE('Date entitate'!C48,": ",'Date entitate'!D48)</f>
        <v xml:space="preserve">Nr. telefon mobil: </v>
      </c>
      <c r="D70" s="360"/>
    </row>
    <row r="71" spans="3:7" ht="20.25" customHeight="1">
      <c r="C71" s="297" t="str">
        <f>CONCATENATE('Date entitate'!C49, ": ",'Date entitate'!D49)</f>
        <v xml:space="preserve">Nr. telefon fix: </v>
      </c>
      <c r="D71" s="297"/>
    </row>
    <row r="72" spans="3:7" ht="20.25" customHeight="1">
      <c r="C72" s="297" t="str">
        <f>CONCATENATE('Date entitate'!C50,": ",'Date entitate'!D50)</f>
        <v xml:space="preserve">E-mail: </v>
      </c>
      <c r="D72" s="297"/>
    </row>
    <row r="73" spans="3:7" ht="15" customHeight="1"/>
    <row r="74" spans="3:7" ht="20.25" customHeight="1">
      <c r="C74" s="276" t="s">
        <v>64</v>
      </c>
      <c r="D74" s="277"/>
    </row>
    <row r="75" spans="3:7" ht="20.25" customHeight="1">
      <c r="C75" s="359" t="s">
        <v>65</v>
      </c>
      <c r="D75" s="364">
        <f>IF(C76&lt;&gt;"", (LEN(C76)-LEN(SUBSTITUTE(C76, "; ", "")))/LEN("; ") +1, 0)</f>
        <v>0</v>
      </c>
    </row>
    <row r="76" spans="3:7" ht="79.95" customHeight="1">
      <c r="C76" s="590" t="str">
        <f>IF(ISBLANK('Date entitate'!D52), "",'Date entitate'!D52)</f>
        <v/>
      </c>
      <c r="D76" s="590"/>
    </row>
    <row r="77" spans="3:7" ht="10.050000000000001" customHeight="1">
      <c r="C77" s="41"/>
      <c r="D77" s="41"/>
    </row>
    <row r="78" spans="3:7" ht="20.25" customHeight="1">
      <c r="C78" s="276" t="s">
        <v>66</v>
      </c>
      <c r="D78" s="277"/>
      <c r="G78" s="93"/>
    </row>
    <row r="79" spans="3:7" ht="20.25" customHeight="1">
      <c r="C79" s="359" t="s">
        <v>67</v>
      </c>
      <c r="D79" s="364">
        <f>IF('Date entitate'!D55&lt;&gt;"", (LEN('Date entitate'!D55)-LEN(SUBSTITUTE('Date entitate'!D55, ", ", "")))/LEN(", ") +1, 0)</f>
        <v>1</v>
      </c>
    </row>
    <row r="80" spans="3:7" ht="20.100000000000001" customHeight="1">
      <c r="C80" s="90" t="str">
        <f>CONCATENATE('Date entitate'!C55,": ")</f>
        <v xml:space="preserve">State membre în care entitatea furnizează servicii: </v>
      </c>
      <c r="D80" s="90"/>
    </row>
    <row r="81" spans="3:6" ht="20.100000000000001" customHeight="1">
      <c r="C81" s="645" t="str">
        <f>'Date entitate'!D55</f>
        <v>România</v>
      </c>
      <c r="D81" s="646"/>
    </row>
    <row r="82" spans="3:6" ht="20.100000000000001" customHeight="1">
      <c r="C82" s="90" t="str">
        <f>CONCATENATE('Date entitate'!C56,": ")</f>
        <v xml:space="preserve">Adrese sediu social/sedii secundare în UE: </v>
      </c>
      <c r="D82" s="297"/>
    </row>
    <row r="83" spans="3:6" ht="60" customHeight="1">
      <c r="C83" s="643" t="str">
        <f>IF('Date entitate'!D56="","-",'Date entitate'!D56)</f>
        <v>-</v>
      </c>
      <c r="D83" s="643"/>
    </row>
    <row r="84" spans="3:6" ht="10.050000000000001" customHeight="1">
      <c r="C84" s="296"/>
      <c r="D84" s="296"/>
    </row>
    <row r="85" spans="3:6" ht="20.25" customHeight="1">
      <c r="C85" s="359" t="s">
        <v>636</v>
      </c>
      <c r="D85" s="280"/>
      <c r="E85" s="373"/>
      <c r="F85" s="89"/>
    </row>
    <row r="86" spans="3:6" ht="20.25" customHeight="1">
      <c r="C86" s="488" t="str">
        <f>IF('Date entitate'!C58=TRUE, "Nu este cazul să aplicăm pentru această subsecțiune", "")</f>
        <v/>
      </c>
      <c r="D86" s="487" t="b">
        <f>'Date entitate'!C58</f>
        <v>0</v>
      </c>
      <c r="F86" s="89"/>
    </row>
    <row r="87" spans="3:6" s="44" customFormat="1" ht="23.4" customHeight="1">
      <c r="C87" s="480" t="str">
        <f>IF('Date entitate'!C58=TRUE,
   'Date entitate'!C64 &amp; ", " &amp; 'Date entitate'!C65 &amp; " / " &amp; 'Date entitate'!C59 &amp; ":",
   'Date entitate'!C64 &amp; ", " &amp; 'Date entitate'!C65 &amp; " / " &amp; 'Date entitate'!C59 &amp; ": " &amp;
   _xlfn.TEXTJOIN(" ", TRUE,
      IF('Date entitate'!D64&lt;&gt;"", 'Date entitate'!D64, ""),
      IF('Date entitate'!D65&lt;&gt;"", 'Date entitate'!D65, ""),
      IF('Date entitate'!D59&lt;&gt;"", ", reprezentant al " &amp; 'Date entitate'!D59, "")
   )
)</f>
        <v xml:space="preserve">Nume, Prenume / Denumirea: </v>
      </c>
      <c r="F87" s="89"/>
    </row>
    <row r="88" spans="3:6" ht="20.25" customHeight="1">
      <c r="C88" s="489" t="str">
        <f>IF('Date entitate'!C58=TRUE,
   'Date entitate'!C61 &amp; ":",
   IF(AND('Date entitate'!D61&lt;&gt;"", 'Date entitate'!D67&lt;&gt;""),
      'Date entitate'!C61 &amp; ": " &amp; 'Date entitate'!D61 &amp; ", " &amp; 'Date entitate'!D67,
      'Date entitate'!C61 &amp; ": " &amp; 'Date entitate'!D61 &amp; 'Date entitate'!D67
   )
)</f>
        <v xml:space="preserve">E-mail: </v>
      </c>
      <c r="F88" s="89"/>
    </row>
    <row r="89" spans="3:6" ht="20.25" customHeight="1">
      <c r="C89" s="480" t="str">
        <f>IF('Date entitate'!C58=TRUE,
   'Date entitate'!C62 &amp; ":",
   IF(AND('Date entitate'!D62&lt;&gt;"", 'Date entitate'!D68&lt;&gt;""),
      'Date entitate'!C62 &amp; ": " &amp; 'Date entitate'!D62 &amp; ", " &amp; 'Date entitate'!D68,
      'Date entitate'!C62 &amp; ": " &amp; 'Date entitate'!D62 &amp; 'Date entitate'!D68
   )
)</f>
        <v xml:space="preserve">Nr. telefon: </v>
      </c>
      <c r="D89" s="296"/>
      <c r="F89" s="89"/>
    </row>
    <row r="90" spans="3:6" s="44" customFormat="1" ht="51" customHeight="1">
      <c r="C90" s="480" t="str">
        <f>IF('Date entitate'!C58=TRUE,
   'Date entitate'!C66 &amp; " / " &amp; 'Date entitate'!C60 &amp; ":",
   'Date entitate'!C66 &amp; " / " &amp; 'Date entitate'!C60 &amp; ": " &amp;
   IF('Date entitate'!D66&lt;&gt;"", 'Date entitate'!D66, "") &amp;
   IF(AND('Date entitate'!D66&lt;&gt;"", 'Date entitate'!D60&lt;&gt;""), ", ", "") &amp;
   IF('Date entitate'!D60&lt;&gt;"", 'Date entitate'!D60, "")
)</f>
        <v xml:space="preserve">Domiciliu și/sau reședință, după caz / Adresă sediu social: </v>
      </c>
      <c r="D90" s="41"/>
      <c r="F90" s="89"/>
    </row>
    <row r="91" spans="3:6" ht="10.050000000000001" customHeight="1">
      <c r="F91" s="89"/>
    </row>
    <row r="92" spans="3:6" ht="10.050000000000001" customHeight="1">
      <c r="F92" s="89"/>
    </row>
    <row r="93" spans="3:6" ht="20.25" customHeight="1">
      <c r="C93" s="355" t="s">
        <v>230</v>
      </c>
      <c r="D93" s="356"/>
    </row>
    <row r="94" spans="3:6" ht="20.25" customHeight="1">
      <c r="C94" s="279" t="s">
        <v>652</v>
      </c>
      <c r="D94" s="277"/>
    </row>
    <row r="95" spans="3:6" ht="30" customHeight="1">
      <c r="C95" s="365" t="str" cm="1">
        <f t="array" ref="C95:C98">_xlfn._xlws.FILTER('Evaluare entitate'!C148:C151,'Evaluare entitate'!D148:D151&lt;&gt;"", "Secțiune nefinalizată! Verificați și răspundeți la toate cele 4 întrebări.")</f>
        <v>9a. Entitatea este singurul furnizor al unui serviciu care este esențial pentru susținerea unor activități societale și economice critice.</v>
      </c>
      <c r="D95" s="366" t="str">
        <f>IF(C95="Secțiune nefinalizată! Verificați și răspundeți la toate cele 4 întrebări.","",IF(ISBLANK(C95),"",VLOOKUP('Formular notificare'!C95,'Evaluare entitate'!C148:D151,2,FALSE)))</f>
        <v>Selectați</v>
      </c>
    </row>
    <row r="96" spans="3:6" ht="30" customHeight="1">
      <c r="C96" s="367" t="str">
        <v>9b. Perturbarea serviciului furnizat de entitate ar putea avea un impact semnificativ asupra siguranței publice, a securității publice sau a sănătății publice.</v>
      </c>
      <c r="D96" s="368" t="str">
        <f>IF(ISBLANK(C96),"",VLOOKUP('Formular notificare'!C96,'Evaluare entitate'!C149:D152,2,FALSE))</f>
        <v>Selectați</v>
      </c>
    </row>
    <row r="97" spans="3:4" ht="40.049999999999997" customHeight="1">
      <c r="C97" s="367" t="str">
        <v>9c. Perturbarea serviciului furnizat de entitate ar putea genera un risc sistemic semnificativ, în special pentru sectoarele în care o astfel de perturbare ar putea avea un impact transfrontalier.</v>
      </c>
      <c r="D97" s="368" t="str">
        <f>IF(ISBLANK(C97),"",VLOOKUP('Formular notificare'!C97,'Evaluare entitate'!C150:D152,2,FALSE))</f>
        <v>Selectați</v>
      </c>
    </row>
    <row r="98" spans="3:4" ht="42" customHeight="1">
      <c r="C98" s="369" t="str">
        <v>9d. Entitatea este critică datorită importanței sale specifice la nivel național sau regional pentru sectorul sau tipul de servicii în cauză sau pentru alte sectoare interdependente.</v>
      </c>
      <c r="D98" s="370" t="str">
        <f>IF(ISBLANK(C98),"",VLOOKUP('Formular notificare'!C98,'Evaluare entitate'!C151:D152,2,FALSE))</f>
        <v>Selectați</v>
      </c>
    </row>
    <row r="99" spans="3:4" ht="10.050000000000001" customHeight="1">
      <c r="C99" s="95"/>
    </row>
    <row r="100" spans="3:4" ht="10.050000000000001" customHeight="1">
      <c r="C100" s="95"/>
    </row>
    <row r="101" spans="3:4" ht="20.25" customHeight="1">
      <c r="C101" s="279" t="s">
        <v>661</v>
      </c>
      <c r="D101" s="277"/>
    </row>
    <row r="102" spans="3:4" ht="30" customHeight="1">
      <c r="C102" s="96" t="s">
        <v>666</v>
      </c>
      <c r="D102" s="97" t="str">
        <f>'Evaluare entitate'!D163</f>
        <v>Selectați</v>
      </c>
    </row>
    <row r="103" spans="3:4" ht="20.100000000000001" customHeight="1">
      <c r="C103" s="98"/>
      <c r="D103" s="43"/>
    </row>
    <row r="104" spans="3:4" ht="20.25" customHeight="1">
      <c r="C104" s="355" t="s">
        <v>231</v>
      </c>
      <c r="D104" s="356"/>
    </row>
    <row r="105" spans="3:4" ht="20.100000000000001" customHeight="1">
      <c r="C105" s="99" t="str">
        <f>'Date entitate'!D70</f>
        <v>Avem documente anexate?</v>
      </c>
      <c r="D105" s="91" t="b">
        <f>'Date entitate'!C70</f>
        <v>1</v>
      </c>
    </row>
    <row r="106" spans="3:4" ht="20.100000000000001" customHeight="1">
      <c r="C106" s="100" t="str">
        <f>CONCATENATE('Date entitate'!C71,": ")</f>
        <v xml:space="preserve">Număr documente anexate: </v>
      </c>
      <c r="D106" s="101">
        <f>'Date entitate'!D71</f>
        <v>0</v>
      </c>
    </row>
    <row r="107" spans="3:4" ht="20.100000000000001" customHeight="1">
      <c r="C107" s="73" t="str">
        <f>'Date entitate'!C72</f>
        <v>Documente anexate care atestă încadrarea întreprinderii conform criteriului dimensiune:</v>
      </c>
    </row>
    <row r="108" spans="3:4" ht="20.100000000000001" customHeight="1">
      <c r="C108" s="578" t="str">
        <f>IF('Date entitate'!D72="","",'Date entitate'!D72)</f>
        <v/>
      </c>
      <c r="D108" s="578"/>
    </row>
    <row r="109" spans="3:4" ht="20.100000000000001" customHeight="1">
      <c r="C109" s="94" t="str">
        <f>'Date entitate'!C73</f>
        <v>Autoevaluarea aplicării art. 9 din OUG nr. 155/2024, după caz</v>
      </c>
    </row>
    <row r="110" spans="3:4" ht="20.100000000000001" customHeight="1">
      <c r="C110" s="578" t="str">
        <f>IF('Date entitate'!D73="","",'Date entitate'!D73)</f>
        <v/>
      </c>
      <c r="D110" s="578"/>
    </row>
    <row r="111" spans="3:4" ht="20.100000000000001" customHeight="1">
      <c r="C111" s="73" t="str">
        <f>'Date entitate'!C74</f>
        <v>Alte documente anexate, solicitate de către DNSC</v>
      </c>
    </row>
    <row r="112" spans="3:4" ht="40.049999999999997" customHeight="1">
      <c r="C112" s="577" t="str">
        <f>IF('Date entitate'!D74="","",'Date entitate'!D74)</f>
        <v/>
      </c>
      <c r="D112" s="577"/>
    </row>
    <row r="113" spans="3:4" ht="10.050000000000001" customHeight="1">
      <c r="C113" s="44"/>
      <c r="D113" s="44"/>
    </row>
    <row r="114" spans="3:4" ht="20.25" customHeight="1">
      <c r="C114" s="563" t="s">
        <v>657</v>
      </c>
      <c r="D114" s="564"/>
    </row>
    <row r="115" spans="3:4" ht="42.6" customHeight="1">
      <c r="C115" s="371" t="str">
        <f>CONCATENATE("Având în vedere prevederile OUG nr. 155/2024, în baza informațiilor/datelor introduse și a evaluării conform informațiilor furnizate prin prezentul formular, ",C12, " îndeplinește criteriile pentru a putea fi considerată: ")</f>
        <v xml:space="preserve">Având în vedere prevederile OUG nr. 155/2024, în baza informațiilor/datelor introduse și a evaluării conform informațiilor furnizate prin prezentul formular,  îndeplinește criteriile pentru a putea fi considerată: </v>
      </c>
      <c r="D115" s="372" t="str">
        <f>'Evaluare entitate'!D176</f>
        <v>În afara domeniului de aplicare</v>
      </c>
    </row>
    <row r="116" spans="3:4" ht="100.05" customHeight="1">
      <c r="D116" s="44"/>
    </row>
    <row r="117" spans="3:4" ht="20.25" customHeight="1">
      <c r="C117" s="355" t="s">
        <v>232</v>
      </c>
      <c r="D117" s="356"/>
    </row>
    <row r="118" spans="3:4" ht="20.100000000000001" customHeight="1">
      <c r="C118" s="102" t="str">
        <f>CONCATENATE("Nume, Prenume: ",'Date entitate'!D80," ",'Date entitate'!D79)</f>
        <v xml:space="preserve">Nume, Prenume:  </v>
      </c>
      <c r="D118" s="295"/>
    </row>
    <row r="119" spans="3:4" ht="20.100000000000001" customHeight="1">
      <c r="C119" s="102" t="str">
        <f>CONCATENATE("Funcția: ",'Date entitate'!D81)</f>
        <v xml:space="preserve">Funcția: </v>
      </c>
    </row>
    <row r="120" spans="3:4" ht="30" customHeight="1">
      <c r="C120" s="103" t="s">
        <v>233</v>
      </c>
      <c r="D120" s="104">
        <f>'Date entitate'!D82</f>
        <v>0</v>
      </c>
    </row>
    <row r="121" spans="3:4" ht="10.050000000000001" customHeight="1"/>
    <row r="133" ht="173.1" customHeight="1"/>
  </sheetData>
  <sheetProtection algorithmName="SHA-512" hashValue="dpnpX9bdfpRtgn6Eo7KNe9cPQqAV7s7vTwyBRyXPYFw/zPYZ0emF+2NgyP3erKt928A9QiTgHR/UF0lwgCGniA==" saltValue="mnsQeOzktMglWr/Q9UKA2g==" spinCount="100000" sheet="1" objects="1" scenarios="1" selectLockedCells="1"/>
  <mergeCells count="12">
    <mergeCell ref="C110:D110"/>
    <mergeCell ref="C112:D112"/>
    <mergeCell ref="C81:D81"/>
    <mergeCell ref="C59:D59"/>
    <mergeCell ref="C58:D58"/>
    <mergeCell ref="C60:D60"/>
    <mergeCell ref="C3:D3"/>
    <mergeCell ref="C61:D61"/>
    <mergeCell ref="C76:D76"/>
    <mergeCell ref="C83:D83"/>
    <mergeCell ref="C108:D108"/>
    <mergeCell ref="C64:D64"/>
  </mergeCells>
  <conditionalFormatting sqref="C58 C59:D60">
    <cfRule type="expression" dxfId="9" priority="63">
      <formula>$D$57=FALSE</formula>
    </cfRule>
  </conditionalFormatting>
  <conditionalFormatting sqref="C83:C84">
    <cfRule type="expression" dxfId="8" priority="88">
      <formula>$D$105=FALSE</formula>
    </cfRule>
    <cfRule type="expression" dxfId="7" priority="89">
      <formula>$D$31=TRUE</formula>
    </cfRule>
  </conditionalFormatting>
  <conditionalFormatting sqref="C50:D50">
    <cfRule type="containsText" dxfId="6" priority="19" operator="containsText" text="Niciun serviciu furnizat! Selectați cel puțin un serviciu furnizat.">
      <formula>NOT(ISERROR(SEARCH("Niciun serviciu furnizat! Selectați cel puțin un serviciu furnizat.",C50)))</formula>
    </cfRule>
  </conditionalFormatting>
  <conditionalFormatting sqref="C61:D63">
    <cfRule type="expression" dxfId="5" priority="66">
      <formula>$D$57=FALSE</formula>
    </cfRule>
  </conditionalFormatting>
  <conditionalFormatting sqref="C67:D67">
    <cfRule type="expression" dxfId="4" priority="62">
      <formula>$D$66=TRUE</formula>
    </cfRule>
  </conditionalFormatting>
  <conditionalFormatting sqref="C106:D107 C108:C110 D109 C111:D111 C112">
    <cfRule type="expression" dxfId="1" priority="60">
      <formula>$D$105=FALSE</formula>
    </cfRule>
  </conditionalFormatting>
  <printOptions horizontalCentered="1" verticalCentered="1"/>
  <pageMargins left="0.51181102362204722" right="0.27559055118110237" top="0.70866141732283472" bottom="0.70866141732283472" header="0.27559055118110237" footer="0.27559055118110237"/>
  <pageSetup paperSize="9" scale="88" orientation="portrait" r:id="rId1"/>
  <headerFooter>
    <oddHeader>&amp;L&amp;"Aptos Light,Obișnuit"
FORMULAR NOTIFICARE&amp;C&amp;"Aptos Light,Aldin"
NIS2@RO&amp;R&amp;"Aptos Light,Obișnuit"
OUG155/2024 (aprobată prin L144/2025)</oddHeader>
    <oddFooter>&amp;L&amp;"Aptos Light,Obișnuit"&amp;10&amp;D&amp;R&amp;"Aptos Light,Obișnuit"&amp;10&amp;P/&amp;N</oddFooter>
  </headerFooter>
  <rowBreaks count="3" manualBreakCount="3">
    <brk id="32" min="1" max="4" man="1"/>
    <brk id="62" min="1" max="4" man="1"/>
    <brk id="91" min="1" max="4" man="1"/>
  </rowBreaks>
  <extLst>
    <ext xmlns:x14="http://schemas.microsoft.com/office/spreadsheetml/2009/9/main" uri="{78C0D931-6437-407d-A8EE-F0AAD7539E65}">
      <x14:conditionalFormattings>
        <x14:conditionalFormatting xmlns:xm="http://schemas.microsoft.com/office/excel/2006/main">
          <x14:cfRule type="expression" priority="1" id="{F9ADA9B1-1214-4118-85FE-E0E4EB917FC6}">
            <xm:f>ISBLANK('Date entitate'!D52)</xm:f>
            <x14:dxf>
              <fill>
                <patternFill>
                  <bgColor rgb="FFF3FCFF"/>
                </patternFill>
              </fill>
            </x14:dxf>
          </x14:cfRule>
          <xm:sqref>C76:D76</xm:sqref>
        </x14:conditionalFormatting>
        <x14:conditionalFormatting xmlns:xm="http://schemas.microsoft.com/office/excel/2006/main">
          <x14:cfRule type="expression" priority="4" id="{22CC2650-2E18-47E0-81F9-DD58A5587BDA}">
            <xm:f>'Evaluare entitate'!$E$144=1</xm:f>
            <x14:dxf>
              <font>
                <color rgb="FFF3FCFF"/>
              </font>
              <fill>
                <patternFill>
                  <bgColor rgb="FFF3FCFF"/>
                </patternFill>
              </fill>
            </x14:dxf>
          </x14:cfRule>
          <xm:sqref>C95:D98</xm:sqref>
        </x14:conditionalFormatting>
      </x14:conditionalFormatting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B2064F-7101-4397-81DB-0AC2E89AFC1F}">
  <sheetPr codeName="Sheet2">
    <tabColor theme="8" tint="-0.249977111117893"/>
  </sheetPr>
  <dimension ref="A1:BC10"/>
  <sheetViews>
    <sheetView showGridLines="0" view="pageBreakPreview" zoomScaleNormal="100" zoomScaleSheetLayoutView="100" workbookViewId="0">
      <selection activeCell="D12" sqref="D12"/>
    </sheetView>
  </sheetViews>
  <sheetFormatPr defaultColWidth="8.5546875" defaultRowHeight="20.100000000000001" customHeight="1"/>
  <cols>
    <col min="1" max="1" width="32" style="1" customWidth="1"/>
    <col min="2" max="2" width="16.21875" style="1" customWidth="1"/>
    <col min="3" max="3" width="17.77734375" style="1" customWidth="1"/>
    <col min="4" max="4" width="32.77734375" style="1" customWidth="1"/>
    <col min="5" max="5" width="24" style="1" customWidth="1"/>
    <col min="6" max="6" width="7.44140625" style="1" bestFit="1" customWidth="1"/>
    <col min="7" max="7" width="55.5546875" style="1" customWidth="1"/>
    <col min="8" max="8" width="7.21875" style="1" bestFit="1" customWidth="1"/>
    <col min="9" max="9" width="32.77734375" style="1" customWidth="1"/>
    <col min="10" max="10" width="28.5546875" style="1" bestFit="1" customWidth="1"/>
    <col min="11" max="11" width="25.44140625" style="1" customWidth="1"/>
    <col min="12" max="12" width="17.77734375" style="1" customWidth="1"/>
    <col min="13" max="13" width="13.21875" style="1" customWidth="1"/>
    <col min="14" max="14" width="30.5546875" style="1" customWidth="1"/>
    <col min="15" max="15" width="9.5546875" style="1" customWidth="1"/>
    <col min="16" max="16" width="13.77734375" style="1" customWidth="1"/>
    <col min="17" max="17" width="13.5546875" style="1" customWidth="1"/>
    <col min="18" max="18" width="12.5546875" style="1" customWidth="1"/>
    <col min="19" max="19" width="15.44140625" style="1" customWidth="1"/>
    <col min="20" max="20" width="36.5546875" style="1" customWidth="1"/>
    <col min="21" max="22" width="44.5546875" style="1" customWidth="1"/>
    <col min="23" max="23" width="13.21875" style="1" bestFit="1" customWidth="1"/>
    <col min="24" max="25" width="15.77734375" style="1" customWidth="1"/>
    <col min="26" max="26" width="27.77734375" style="1" customWidth="1"/>
    <col min="27" max="27" width="22.88671875" style="1" bestFit="1" customWidth="1"/>
    <col min="28" max="28" width="10" style="1" bestFit="1" customWidth="1"/>
    <col min="29" max="30" width="16.21875" style="1" customWidth="1"/>
    <col min="31" max="31" width="16.44140625" style="1" customWidth="1"/>
    <col min="32" max="32" width="15" style="1" customWidth="1"/>
    <col min="33" max="33" width="28.5546875" style="1" bestFit="1" customWidth="1"/>
    <col min="34" max="34" width="56.44140625" style="1" customWidth="1"/>
    <col min="35" max="35" width="12" style="1" bestFit="1" customWidth="1"/>
    <col min="36" max="36" width="41.21875" style="1" customWidth="1"/>
    <col min="37" max="37" width="8.44140625" style="1" bestFit="1" customWidth="1"/>
    <col min="38" max="38" width="38.21875" style="1" customWidth="1"/>
    <col min="39" max="39" width="20.21875" style="1" customWidth="1"/>
    <col min="40" max="40" width="20.77734375" style="1" customWidth="1"/>
    <col min="41" max="45" width="8.5546875" style="1"/>
    <col min="46" max="46" width="21.77734375" style="1" bestFit="1" customWidth="1"/>
    <col min="47" max="47" width="14.5546875" style="1" customWidth="1"/>
    <col min="48" max="49" width="33.21875" style="1" customWidth="1"/>
    <col min="50" max="51" width="34.77734375" style="1" customWidth="1"/>
    <col min="52" max="52" width="15.5546875" style="1" customWidth="1"/>
    <col min="53" max="53" width="16" style="1" customWidth="1"/>
    <col min="54" max="54" width="26" style="1" bestFit="1" customWidth="1"/>
    <col min="55" max="55" width="18.44140625" style="1" customWidth="1"/>
    <col min="56" max="56" width="3.5546875" style="1" customWidth="1"/>
    <col min="57" max="64" width="8.5546875" style="1"/>
    <col min="65" max="65" width="13.5546875" style="1" bestFit="1" customWidth="1"/>
    <col min="66" max="16384" width="8.5546875" style="1"/>
  </cols>
  <sheetData>
    <row r="1" spans="1:55" ht="30" customHeight="1" thickTop="1">
      <c r="A1" s="647" t="s">
        <v>234</v>
      </c>
      <c r="B1" s="648"/>
      <c r="C1" s="648"/>
      <c r="D1" s="648"/>
      <c r="E1" s="648"/>
      <c r="F1" s="648"/>
      <c r="G1" s="648"/>
      <c r="H1" s="648"/>
      <c r="I1" s="648"/>
      <c r="J1" s="648"/>
      <c r="K1" s="648"/>
      <c r="L1" s="648"/>
      <c r="M1" s="648"/>
      <c r="N1" s="648"/>
      <c r="O1" s="660" t="s">
        <v>235</v>
      </c>
      <c r="P1" s="661"/>
      <c r="Q1" s="661"/>
      <c r="R1" s="661"/>
      <c r="S1" s="661"/>
      <c r="T1" s="661"/>
      <c r="U1" s="661"/>
      <c r="V1" s="661"/>
      <c r="W1" s="661"/>
      <c r="X1" s="661"/>
      <c r="Y1" s="661"/>
      <c r="Z1" s="661"/>
      <c r="AA1" s="661"/>
      <c r="AB1" s="661"/>
      <c r="AC1" s="661"/>
      <c r="AD1" s="661"/>
      <c r="AE1" s="661"/>
      <c r="AF1" s="661"/>
      <c r="AG1" s="661"/>
      <c r="AH1" s="661"/>
      <c r="AI1" s="661"/>
      <c r="AJ1" s="661"/>
      <c r="AK1" s="661"/>
      <c r="AL1" s="661"/>
      <c r="AM1" s="661"/>
      <c r="AN1" s="662"/>
      <c r="AO1" s="648" t="s">
        <v>236</v>
      </c>
      <c r="AP1" s="648"/>
      <c r="AQ1" s="648"/>
      <c r="AR1" s="648"/>
      <c r="AS1" s="648"/>
      <c r="AT1" s="648" t="s">
        <v>237</v>
      </c>
      <c r="AU1" s="648"/>
      <c r="AV1" s="648"/>
      <c r="AW1" s="648"/>
      <c r="AX1" s="648"/>
      <c r="AY1" s="340" t="s">
        <v>238</v>
      </c>
      <c r="AZ1" s="648" t="s">
        <v>239</v>
      </c>
      <c r="BA1" s="648"/>
      <c r="BB1" s="648"/>
      <c r="BC1" s="663"/>
    </row>
    <row r="2" spans="1:55" ht="30" customHeight="1">
      <c r="A2" s="651" t="s">
        <v>240</v>
      </c>
      <c r="B2" s="652"/>
      <c r="C2" s="652"/>
      <c r="D2" s="342" t="s">
        <v>241</v>
      </c>
      <c r="E2" s="342"/>
      <c r="F2" s="342"/>
      <c r="G2" s="342"/>
      <c r="H2" s="342"/>
      <c r="I2" s="342"/>
      <c r="J2" s="342"/>
      <c r="K2" s="342"/>
      <c r="L2" s="342"/>
      <c r="M2" s="652" t="s">
        <v>242</v>
      </c>
      <c r="N2" s="652"/>
      <c r="O2" s="653" t="s">
        <v>243</v>
      </c>
      <c r="P2" s="654"/>
      <c r="Q2" s="654"/>
      <c r="R2" s="654"/>
      <c r="S2" s="652" t="s">
        <v>244</v>
      </c>
      <c r="T2" s="652"/>
      <c r="U2" s="652"/>
      <c r="V2" s="341"/>
      <c r="W2" s="652" t="s">
        <v>245</v>
      </c>
      <c r="X2" s="652"/>
      <c r="Y2" s="652"/>
      <c r="Z2" s="652"/>
      <c r="AA2" s="652"/>
      <c r="AB2" s="652" t="s">
        <v>246</v>
      </c>
      <c r="AC2" s="652"/>
      <c r="AD2" s="652"/>
      <c r="AE2" s="652"/>
      <c r="AF2" s="652"/>
      <c r="AG2" s="652"/>
      <c r="AH2" s="342" t="s">
        <v>247</v>
      </c>
      <c r="AI2" s="652" t="s">
        <v>248</v>
      </c>
      <c r="AJ2" s="652"/>
      <c r="AK2" s="652"/>
      <c r="AL2" s="652"/>
      <c r="AM2" s="652"/>
      <c r="AN2" s="652"/>
      <c r="AO2" s="655"/>
      <c r="AP2" s="655"/>
      <c r="AQ2" s="655"/>
      <c r="AR2" s="655"/>
      <c r="AS2" s="655"/>
      <c r="AT2" s="652"/>
      <c r="AU2" s="652"/>
      <c r="AV2" s="652"/>
      <c r="AW2" s="652"/>
      <c r="AX2" s="652"/>
      <c r="AY2" s="341"/>
      <c r="AZ2" s="652"/>
      <c r="BA2" s="652"/>
      <c r="BB2" s="652"/>
      <c r="BC2" s="664"/>
    </row>
    <row r="3" spans="1:55" ht="30" customHeight="1">
      <c r="A3" s="649"/>
      <c r="B3" s="650"/>
      <c r="C3" s="650"/>
      <c r="D3" s="650"/>
      <c r="E3" s="650"/>
      <c r="F3" s="650"/>
      <c r="G3" s="650"/>
      <c r="H3" s="650"/>
      <c r="I3" s="650"/>
      <c r="J3" s="650"/>
      <c r="K3" s="650"/>
      <c r="L3" s="650"/>
      <c r="M3" s="650"/>
      <c r="N3" s="650"/>
      <c r="O3" s="657"/>
      <c r="P3" s="658"/>
      <c r="Q3" s="658"/>
      <c r="R3" s="659"/>
      <c r="S3" s="650"/>
      <c r="T3" s="650"/>
      <c r="U3" s="650"/>
      <c r="V3" s="338"/>
      <c r="W3" s="650"/>
      <c r="X3" s="650"/>
      <c r="Y3" s="650"/>
      <c r="Z3" s="650"/>
      <c r="AA3" s="650"/>
      <c r="AB3" s="650" t="s">
        <v>249</v>
      </c>
      <c r="AC3" s="650"/>
      <c r="AD3" s="650"/>
      <c r="AE3" s="650" t="s">
        <v>250</v>
      </c>
      <c r="AF3" s="650"/>
      <c r="AG3" s="650"/>
      <c r="AH3" s="339"/>
      <c r="AI3" s="650" t="s">
        <v>251</v>
      </c>
      <c r="AJ3" s="650"/>
      <c r="AK3" s="650" t="s">
        <v>252</v>
      </c>
      <c r="AL3" s="650"/>
      <c r="AM3" s="650"/>
      <c r="AN3" s="650"/>
      <c r="AO3" s="656"/>
      <c r="AP3" s="656"/>
      <c r="AQ3" s="656"/>
      <c r="AR3" s="656"/>
      <c r="AS3" s="656"/>
      <c r="AT3" s="650"/>
      <c r="AU3" s="650"/>
      <c r="AV3" s="650"/>
      <c r="AW3" s="650"/>
      <c r="AX3" s="650"/>
      <c r="AY3" s="338"/>
      <c r="AZ3" s="650"/>
      <c r="BA3" s="650"/>
      <c r="BB3" s="650"/>
      <c r="BC3" s="665"/>
    </row>
    <row r="4" spans="1:55" ht="30" customHeight="1" thickBot="1">
      <c r="A4" s="334" t="s">
        <v>253</v>
      </c>
      <c r="B4" s="335" t="s">
        <v>254</v>
      </c>
      <c r="C4" s="336" t="s">
        <v>33</v>
      </c>
      <c r="D4" s="335" t="s">
        <v>255</v>
      </c>
      <c r="E4" s="335" t="s">
        <v>256</v>
      </c>
      <c r="F4" s="335" t="s">
        <v>257</v>
      </c>
      <c r="G4" s="335" t="s">
        <v>258</v>
      </c>
      <c r="H4" s="335" t="s">
        <v>259</v>
      </c>
      <c r="I4" s="335" t="s">
        <v>260</v>
      </c>
      <c r="J4" s="335" t="s">
        <v>261</v>
      </c>
      <c r="K4" s="335" t="s">
        <v>262</v>
      </c>
      <c r="L4" s="335" t="s">
        <v>263</v>
      </c>
      <c r="M4" s="335" t="s">
        <v>264</v>
      </c>
      <c r="N4" s="335" t="s">
        <v>265</v>
      </c>
      <c r="O4" s="336" t="s">
        <v>266</v>
      </c>
      <c r="P4" s="336" t="s">
        <v>267</v>
      </c>
      <c r="Q4" s="336" t="s">
        <v>268</v>
      </c>
      <c r="R4" s="336" t="s">
        <v>269</v>
      </c>
      <c r="S4" s="336" t="s">
        <v>270</v>
      </c>
      <c r="T4" s="336" t="s">
        <v>257</v>
      </c>
      <c r="U4" s="336" t="s">
        <v>271</v>
      </c>
      <c r="V4" s="336" t="s">
        <v>611</v>
      </c>
      <c r="W4" s="335" t="s">
        <v>272</v>
      </c>
      <c r="X4" s="335" t="s">
        <v>274</v>
      </c>
      <c r="Y4" s="335" t="s">
        <v>273</v>
      </c>
      <c r="Z4" s="335" t="s">
        <v>275</v>
      </c>
      <c r="AA4" s="335" t="s">
        <v>276</v>
      </c>
      <c r="AB4" s="335" t="s">
        <v>277</v>
      </c>
      <c r="AC4" s="335" t="s">
        <v>279</v>
      </c>
      <c r="AD4" s="335" t="s">
        <v>278</v>
      </c>
      <c r="AE4" s="336" t="s">
        <v>263</v>
      </c>
      <c r="AF4" s="335" t="s">
        <v>262</v>
      </c>
      <c r="AG4" s="335" t="s">
        <v>280</v>
      </c>
      <c r="AH4" s="335" t="s">
        <v>281</v>
      </c>
      <c r="AI4" s="335" t="s">
        <v>282</v>
      </c>
      <c r="AJ4" s="335" t="s">
        <v>283</v>
      </c>
      <c r="AK4" s="335" t="s">
        <v>284</v>
      </c>
      <c r="AL4" s="336" t="s">
        <v>285</v>
      </c>
      <c r="AM4" s="335" t="s">
        <v>286</v>
      </c>
      <c r="AN4" s="335" t="s">
        <v>287</v>
      </c>
      <c r="AO4" s="336" t="s">
        <v>288</v>
      </c>
      <c r="AP4" s="336" t="s">
        <v>289</v>
      </c>
      <c r="AQ4" s="336" t="s">
        <v>290</v>
      </c>
      <c r="AR4" s="336" t="s">
        <v>291</v>
      </c>
      <c r="AS4" s="336" t="s">
        <v>292</v>
      </c>
      <c r="AT4" s="336" t="s">
        <v>293</v>
      </c>
      <c r="AU4" s="336" t="s">
        <v>294</v>
      </c>
      <c r="AV4" s="336" t="s">
        <v>295</v>
      </c>
      <c r="AW4" s="336" t="s">
        <v>296</v>
      </c>
      <c r="AX4" s="336" t="s">
        <v>297</v>
      </c>
      <c r="AY4" s="336" t="s">
        <v>298</v>
      </c>
      <c r="AZ4" s="336" t="s">
        <v>300</v>
      </c>
      <c r="BA4" s="336" t="s">
        <v>299</v>
      </c>
      <c r="BB4" s="336" t="s">
        <v>301</v>
      </c>
      <c r="BC4" s="337" t="s">
        <v>302</v>
      </c>
    </row>
    <row r="5" spans="1:55" ht="50.1" customHeight="1" thickTop="1">
      <c r="A5" s="333" t="str">
        <f>IF('Date entitate'!D10="","",'Date entitate'!D10)</f>
        <v/>
      </c>
      <c r="B5" s="353" t="str">
        <f>IF('Date entitate'!D11="","",'Date entitate'!D11)</f>
        <v/>
      </c>
      <c r="C5" s="333" t="str">
        <f>IF('Date entitate'!D12="","",'Date entitate'!D12)</f>
        <v/>
      </c>
      <c r="D5" s="333" t="str">
        <f>IF('Date entitate'!D15="","",'Date entitate'!D15)</f>
        <v/>
      </c>
      <c r="E5" s="333" t="str">
        <f>IF('Date entitate'!D16="","",'Date entitate'!D16)</f>
        <v/>
      </c>
      <c r="F5" s="333">
        <f>IF('Date entitate'!D17="","",'Date entitate'!D17)</f>
        <v>4</v>
      </c>
      <c r="G5" s="344" t="str">
        <f>IF('Date entitate'!D18="","",CONCATENATE(IF('Date entitate'!D18="","",CONCATENATE('Date entitate'!D18,", ")),IF('Date entitate'!D19="",", ",CONCATENATE("Nr. ",'Date entitate'!D19,", ")),IF('Date entitate'!D20="","",CONCATENATE("Bloc ",'Date entitate'!D20,", ")),IF('Date entitate'!D21="","",CONCATENATE("Sc. ",'Date entitate'!D21,", ")),IF('Date entitate'!D22="","",CONCATENATE("Et. ",'Date entitate'!D22,", ")), IF('Date entitate'!D23="","",CONCATENATE("Ap. ",'Date entitate'!D23))))</f>
        <v/>
      </c>
      <c r="H5" s="353" t="str">
        <f>IF('Date entitate'!D24="","",'Date entitate'!D24)</f>
        <v/>
      </c>
      <c r="I5" s="333" t="str">
        <f>IF(ISBLANK('Date entitate'!D25),"",'Date entitate'!D25)</f>
        <v/>
      </c>
      <c r="J5" s="333" t="str">
        <f>IF(ISBLANK('Date entitate'!$D26),"",'Date entitate'!$D26)</f>
        <v/>
      </c>
      <c r="K5" s="333" t="str">
        <f>IF(ISBLANK('Date entitate'!$D27),"",'Date entitate'!$D27)</f>
        <v/>
      </c>
      <c r="L5" s="333" t="str">
        <f>IF(ISBLANK('Date entitate'!$D28),"",'Date entitate'!$D28)</f>
        <v/>
      </c>
      <c r="M5" s="333" t="str">
        <f>IF(ISBLANK('Date entitate'!$D30),"",'Date entitate'!$D30)</f>
        <v/>
      </c>
      <c r="N5" s="354" t="str">
        <f>IF(ISBLANK('Date entitate'!$D31),"",'Date entitate'!$D31)</f>
        <v/>
      </c>
      <c r="O5" s="23" t="str">
        <f>IF('Evaluare entitate'!D17="","",'Evaluare entitate'!D17)</f>
        <v/>
      </c>
      <c r="P5" s="24" t="str">
        <f>IF('Evaluare entitate'!D18="","",'Evaluare entitate'!D18)</f>
        <v/>
      </c>
      <c r="Q5" s="24" t="str">
        <f>IF('Evaluare entitate'!D19="","",'Evaluare entitate'!D19)</f>
        <v/>
      </c>
      <c r="R5" s="37">
        <f>'Date entitate'!D76</f>
        <v>1</v>
      </c>
      <c r="S5" s="34">
        <f>'Evaluare entitate'!D142</f>
        <v>0</v>
      </c>
      <c r="T5" s="330" t="str" cm="1">
        <f t="array" ref="T5:T9">IF(ISBLANK(Ajutor!H2:H6),"",Ajutor!H2:H6)</f>
        <v/>
      </c>
      <c r="U5" s="330" t="str" cm="1">
        <f t="array" ref="U5:U9">IF(ISBLANK(Ajutor!N2:N6),"",Ajutor!N2:N6)</f>
        <v/>
      </c>
      <c r="V5" s="330" t="str" cm="1">
        <f t="array" ref="V5:V9">IF(ISBLANK(Ajutor!B2:B6),"",Ajutor!B2:B6)</f>
        <v/>
      </c>
      <c r="W5" s="29" t="b">
        <f>'Date entitate'!C35</f>
        <v>0</v>
      </c>
      <c r="X5" s="3" t="str">
        <f>IF('Date entitate'!D36="","",'Date entitate'!D36)</f>
        <v/>
      </c>
      <c r="Y5" s="3" t="str">
        <f>IF('Date entitate'!D37="","",'Date entitate'!D37)</f>
        <v/>
      </c>
      <c r="Z5" s="333" t="str">
        <f>IF('Date entitate'!D38="","",'Date entitate'!D38)</f>
        <v/>
      </c>
      <c r="AA5" s="3" t="str">
        <f>IF('Date entitate'!D39="","",'Date entitate'!D39)</f>
        <v/>
      </c>
      <c r="AB5" s="29" t="b">
        <f>'Date entitate'!C43</f>
        <v>0</v>
      </c>
      <c r="AC5" s="3" t="str">
        <f>IF('Date entitate'!D45="","",'Date entitate'!D45)</f>
        <v/>
      </c>
      <c r="AD5" s="3" t="str">
        <f>IF('Date entitate'!D44="","",'Date entitate'!D44)</f>
        <v/>
      </c>
      <c r="AE5" s="4" t="str">
        <f>IF(ISBLANK('Date entitate'!D48),"",'Date entitate'!D48)</f>
        <v/>
      </c>
      <c r="AF5" s="4" t="str">
        <f>IF(ISBLANK('Date entitate'!D49),"",'Date entitate'!D49)</f>
        <v/>
      </c>
      <c r="AG5" s="5" t="str">
        <f>IF(ISBLANK('Date entitate'!D50),"",'Date entitate'!D50)</f>
        <v/>
      </c>
      <c r="AH5" s="5" t="str">
        <f>IF(ISBLANK('Date entitate'!D52),"",'Date entitate'!D52)</f>
        <v/>
      </c>
      <c r="AI5" s="5" t="str">
        <f>IF(ISBLANK('Date entitate'!D55),"",'Date entitate'!D55)</f>
        <v>România</v>
      </c>
      <c r="AJ5" s="5" t="str">
        <f>IF(ISBLANK('Date entitate'!D56),"",'Date entitate'!D56)</f>
        <v/>
      </c>
      <c r="AK5" s="40" t="b">
        <f>'Date entitate'!C58</f>
        <v>0</v>
      </c>
      <c r="AL5" s="5" t="str">
        <f>IF(ISBLANK('Date entitate'!D59),"",'Date entitate'!D59)</f>
        <v/>
      </c>
      <c r="AM5" s="5" t="str">
        <f>IF(ISBLANK('Date entitate'!D61),"",'Date entitate'!D61)</f>
        <v/>
      </c>
      <c r="AN5" s="38" t="str">
        <f>IF(ISBLANK('Date entitate'!D62),"",'Date entitate'!D62)</f>
        <v/>
      </c>
      <c r="AO5" s="350" t="str">
        <f>'Evaluare entitate'!D163</f>
        <v>Selectați</v>
      </c>
      <c r="AP5" s="351" t="str">
        <f>'Evaluare entitate'!D148</f>
        <v>Selectați</v>
      </c>
      <c r="AQ5" s="351" t="str">
        <f>'Evaluare entitate'!D149</f>
        <v>Selectați</v>
      </c>
      <c r="AR5" s="351" t="str">
        <f>'Evaluare entitate'!D150</f>
        <v>Selectați</v>
      </c>
      <c r="AS5" s="352" t="str">
        <f>'Evaluare entitate'!D151</f>
        <v>Selectați</v>
      </c>
      <c r="AT5" s="39" t="b">
        <f>'Date entitate'!C70</f>
        <v>1</v>
      </c>
      <c r="AU5" s="348" t="str">
        <f>IF(ISBLANK('Date entitate'!D71),"",'Date entitate'!D71)</f>
        <v/>
      </c>
      <c r="AV5" s="344" t="str">
        <f>IF(ISBLANK('Date entitate'!D72),"",'Date entitate'!D72)</f>
        <v/>
      </c>
      <c r="AW5" s="344" t="str">
        <f>IF(ISBLANK('Date entitate'!D73),"",'Date entitate'!D73)</f>
        <v/>
      </c>
      <c r="AX5" s="345" t="str">
        <f>IF(ISBLANK('Date entitate'!D74),"",'Date entitate'!D74)</f>
        <v/>
      </c>
      <c r="AY5" s="346" t="str">
        <f>'Evaluare entitate'!D176</f>
        <v>În afara domeniului de aplicare</v>
      </c>
      <c r="AZ5" s="347" t="s">
        <v>606</v>
      </c>
      <c r="BA5" s="333" t="s">
        <v>605</v>
      </c>
      <c r="BB5" s="333" t="str">
        <f>IF('Date entitate'!D81="","",'Date entitate'!D81)</f>
        <v/>
      </c>
      <c r="BC5" s="343">
        <f>'Date entitate'!D82</f>
        <v>0</v>
      </c>
    </row>
    <row r="6" spans="1:55" ht="50.1" customHeight="1">
      <c r="A6" s="19"/>
      <c r="B6" s="17"/>
      <c r="C6" s="6"/>
      <c r="D6" s="21"/>
      <c r="E6" s="21"/>
      <c r="F6" s="21"/>
      <c r="G6" s="21"/>
      <c r="H6" s="17"/>
      <c r="I6" s="6"/>
      <c r="J6" s="6"/>
      <c r="K6" s="6"/>
      <c r="L6" s="6"/>
      <c r="M6" s="6"/>
      <c r="N6" s="7"/>
      <c r="O6" s="25"/>
      <c r="P6" s="26"/>
      <c r="Q6" s="26"/>
      <c r="R6" s="21"/>
      <c r="S6" s="6"/>
      <c r="T6" s="331" t="str">
        <v/>
      </c>
      <c r="U6" s="331" t="str">
        <v/>
      </c>
      <c r="V6" s="331" t="str">
        <v/>
      </c>
      <c r="W6" s="21"/>
      <c r="X6" s="6"/>
      <c r="Y6" s="6"/>
      <c r="Z6" s="6"/>
      <c r="AA6" s="6"/>
      <c r="AB6" s="21"/>
      <c r="AC6" s="21"/>
      <c r="AD6" s="21"/>
      <c r="AE6" s="21"/>
      <c r="AF6" s="21"/>
      <c r="AG6" s="21"/>
      <c r="AH6" s="21"/>
      <c r="AI6" s="21"/>
      <c r="AJ6" s="21"/>
      <c r="AK6" s="21"/>
      <c r="AL6" s="21"/>
      <c r="AM6" s="21"/>
      <c r="AN6" s="32"/>
      <c r="AO6" s="19"/>
      <c r="AP6" s="21"/>
      <c r="AQ6" s="21"/>
      <c r="AR6" s="21"/>
      <c r="AS6" s="32"/>
      <c r="AT6" s="19"/>
      <c r="AU6" s="17"/>
      <c r="AV6" s="6"/>
      <c r="AW6" s="10"/>
      <c r="AX6" s="10"/>
      <c r="AY6" s="12"/>
      <c r="AZ6" s="19"/>
      <c r="BA6" s="21"/>
      <c r="BB6" s="21"/>
      <c r="BC6" s="30"/>
    </row>
    <row r="7" spans="1:55" ht="50.1" customHeight="1">
      <c r="A7" s="19"/>
      <c r="B7" s="17"/>
      <c r="C7" s="21"/>
      <c r="D7" s="21"/>
      <c r="E7" s="21"/>
      <c r="F7" s="21"/>
      <c r="G7" s="21"/>
      <c r="H7" s="17"/>
      <c r="I7" s="6"/>
      <c r="J7" s="6"/>
      <c r="K7" s="6"/>
      <c r="L7" s="6"/>
      <c r="M7" s="6"/>
      <c r="N7" s="7"/>
      <c r="O7" s="25"/>
      <c r="P7" s="26"/>
      <c r="Q7" s="26"/>
      <c r="R7" s="21"/>
      <c r="S7" s="6"/>
      <c r="T7" s="331" t="str">
        <v/>
      </c>
      <c r="U7" s="331" t="str">
        <v/>
      </c>
      <c r="V7" s="331" t="str">
        <v/>
      </c>
      <c r="W7" s="21"/>
      <c r="X7" s="6"/>
      <c r="Y7" s="6"/>
      <c r="Z7" s="6"/>
      <c r="AA7" s="6"/>
      <c r="AB7" s="21"/>
      <c r="AC7" s="21"/>
      <c r="AD7" s="21"/>
      <c r="AE7" s="21"/>
      <c r="AF7" s="21"/>
      <c r="AG7" s="21"/>
      <c r="AH7" s="21"/>
      <c r="AI7" s="21"/>
      <c r="AJ7" s="21"/>
      <c r="AK7" s="21"/>
      <c r="AL7" s="21"/>
      <c r="AM7" s="21"/>
      <c r="AN7" s="32"/>
      <c r="AO7" s="19"/>
      <c r="AP7" s="21"/>
      <c r="AQ7" s="21"/>
      <c r="AR7" s="21"/>
      <c r="AS7" s="32"/>
      <c r="AT7" s="19"/>
      <c r="AU7" s="17"/>
      <c r="AV7" s="6"/>
      <c r="AW7" s="10"/>
      <c r="AX7" s="10"/>
      <c r="AY7" s="12"/>
      <c r="AZ7" s="19"/>
      <c r="BA7" s="21"/>
      <c r="BB7" s="21"/>
      <c r="BC7" s="30"/>
    </row>
    <row r="8" spans="1:55" ht="50.1" customHeight="1">
      <c r="A8" s="19"/>
      <c r="B8" s="17"/>
      <c r="C8" s="21"/>
      <c r="D8" s="21"/>
      <c r="E8" s="21"/>
      <c r="F8" s="21"/>
      <c r="G8" s="21"/>
      <c r="H8" s="17"/>
      <c r="I8" s="6"/>
      <c r="J8" s="6"/>
      <c r="K8" s="6"/>
      <c r="L8" s="6"/>
      <c r="M8" s="6"/>
      <c r="N8" s="7"/>
      <c r="O8" s="25"/>
      <c r="P8" s="26"/>
      <c r="Q8" s="26"/>
      <c r="R8" s="21"/>
      <c r="S8" s="6"/>
      <c r="T8" s="331" t="str">
        <v/>
      </c>
      <c r="U8" s="331" t="str">
        <v/>
      </c>
      <c r="V8" s="331" t="str">
        <v/>
      </c>
      <c r="W8" s="21"/>
      <c r="X8" s="6"/>
      <c r="Y8" s="6"/>
      <c r="Z8" s="6"/>
      <c r="AA8" s="6"/>
      <c r="AB8" s="21"/>
      <c r="AC8" s="21"/>
      <c r="AD8" s="21"/>
      <c r="AE8" s="21"/>
      <c r="AF8" s="21"/>
      <c r="AG8" s="21"/>
      <c r="AH8" s="21"/>
      <c r="AI8" s="21"/>
      <c r="AJ8" s="21"/>
      <c r="AK8" s="21"/>
      <c r="AL8" s="21"/>
      <c r="AM8" s="21"/>
      <c r="AN8" s="32"/>
      <c r="AO8" s="19"/>
      <c r="AP8" s="21"/>
      <c r="AQ8" s="21"/>
      <c r="AR8" s="21"/>
      <c r="AS8" s="32"/>
      <c r="AT8" s="19"/>
      <c r="AU8" s="17"/>
      <c r="AV8" s="6"/>
      <c r="AW8" s="10"/>
      <c r="AX8" s="10"/>
      <c r="AY8" s="12"/>
      <c r="AZ8" s="19"/>
      <c r="BA8" s="21"/>
      <c r="BB8" s="21"/>
      <c r="BC8" s="30"/>
    </row>
    <row r="9" spans="1:55" ht="50.1" customHeight="1" thickBot="1">
      <c r="A9" s="20"/>
      <c r="B9" s="18"/>
      <c r="C9" s="22"/>
      <c r="D9" s="22"/>
      <c r="E9" s="22"/>
      <c r="F9" s="22"/>
      <c r="G9" s="22"/>
      <c r="H9" s="18"/>
      <c r="I9" s="8"/>
      <c r="J9" s="8"/>
      <c r="K9" s="8"/>
      <c r="L9" s="8"/>
      <c r="M9" s="8"/>
      <c r="N9" s="9"/>
      <c r="O9" s="27"/>
      <c r="P9" s="28"/>
      <c r="Q9" s="28"/>
      <c r="R9" s="22"/>
      <c r="S9" s="8"/>
      <c r="T9" s="332" t="str">
        <v/>
      </c>
      <c r="U9" s="332" t="str">
        <v/>
      </c>
      <c r="V9" s="332" t="str">
        <v/>
      </c>
      <c r="W9" s="22"/>
      <c r="X9" s="8"/>
      <c r="Y9" s="8"/>
      <c r="Z9" s="8"/>
      <c r="AA9" s="8"/>
      <c r="AB9" s="22"/>
      <c r="AC9" s="22"/>
      <c r="AD9" s="22"/>
      <c r="AE9" s="22"/>
      <c r="AF9" s="22"/>
      <c r="AG9" s="22"/>
      <c r="AH9" s="22"/>
      <c r="AI9" s="22"/>
      <c r="AJ9" s="22"/>
      <c r="AK9" s="22"/>
      <c r="AL9" s="22"/>
      <c r="AM9" s="22"/>
      <c r="AN9" s="33"/>
      <c r="AO9" s="20"/>
      <c r="AP9" s="22"/>
      <c r="AQ9" s="22"/>
      <c r="AR9" s="22"/>
      <c r="AS9" s="33"/>
      <c r="AT9" s="20"/>
      <c r="AU9" s="18"/>
      <c r="AV9" s="8"/>
      <c r="AW9" s="11"/>
      <c r="AX9" s="11"/>
      <c r="AY9" s="13"/>
      <c r="AZ9" s="20"/>
      <c r="BA9" s="22"/>
      <c r="BB9" s="22"/>
      <c r="BC9" s="31"/>
    </row>
    <row r="10" spans="1:55" ht="20.100000000000001" customHeight="1" thickTop="1"/>
  </sheetData>
  <sheetProtection algorithmName="SHA-512" hashValue="v2GdIoWaTcT1c68gMnW8AaHeVXIwXTqvKtHPqIsrYjJM7FiF6DORQyyLHuz7KKD9IFRihm+Py93FmtKJUCpWoA==" saltValue="1ubgOqLc0FSzQ8R0VSRPzQ==" spinCount="100000" sheet="1" selectLockedCells="1" selectUnlockedCells="1"/>
  <mergeCells count="28">
    <mergeCell ref="AZ1:BC1"/>
    <mergeCell ref="AZ2:BC2"/>
    <mergeCell ref="AZ3:BC3"/>
    <mergeCell ref="AT1:AX1"/>
    <mergeCell ref="AT2:AX2"/>
    <mergeCell ref="AT3:AX3"/>
    <mergeCell ref="S2:U2"/>
    <mergeCell ref="AB3:AD3"/>
    <mergeCell ref="O2:R2"/>
    <mergeCell ref="AO1:AS1"/>
    <mergeCell ref="AO2:AS2"/>
    <mergeCell ref="AO3:AS3"/>
    <mergeCell ref="O3:R3"/>
    <mergeCell ref="O1:AN1"/>
    <mergeCell ref="AE3:AG3"/>
    <mergeCell ref="AI3:AJ3"/>
    <mergeCell ref="AK3:AN3"/>
    <mergeCell ref="AI2:AN2"/>
    <mergeCell ref="W2:AA2"/>
    <mergeCell ref="AB2:AG2"/>
    <mergeCell ref="W3:AA3"/>
    <mergeCell ref="S3:U3"/>
    <mergeCell ref="A1:N1"/>
    <mergeCell ref="A3:C3"/>
    <mergeCell ref="D3:L3"/>
    <mergeCell ref="M3:N3"/>
    <mergeCell ref="A2:C2"/>
    <mergeCell ref="M2:N2"/>
  </mergeCells>
  <pageMargins left="0.7" right="0.7" top="0.75" bottom="0.75" header="0.3" footer="0.3"/>
  <pageSetup scale="10" orientation="portrait" r:id="rId1"/>
  <colBreaks count="1" manualBreakCount="1">
    <brk id="35" max="9" man="1"/>
  </colBreaks>
  <legacyDrawing r:id="rId2"/>
  <extLst>
    <ext xmlns:x14="http://schemas.microsoft.com/office/spreadsheetml/2009/9/main" uri="{78C0D931-6437-407d-A8EE-F0AAD7539E65}">
      <x14:conditionalFormattings>
        <x14:conditionalFormatting xmlns:xm="http://schemas.microsoft.com/office/excel/2006/main">
          <x14:cfRule type="expression" priority="1" id="{FA719AC2-CD4B-4FF9-8457-F79A59FFBA88}">
            <xm:f>'Evaluare entitate'!$E$144=1</xm:f>
            <x14:dxf>
              <font>
                <color theme="0" tint="-4.9989318521683403E-2"/>
              </font>
              <fill>
                <patternFill>
                  <bgColor theme="0" tint="-4.9989318521683403E-2"/>
                </patternFill>
              </fill>
            </x14:dxf>
          </x14:cfRule>
          <xm:sqref>AP5:AS5</xm:sqref>
        </x14:conditionalFormatting>
      </x14:conditionalFormatting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589FD1-BCAD-431F-8B8F-44C3F0ABC671}">
  <sheetPr codeName="Foaie5">
    <tabColor rgb="FF002060"/>
  </sheetPr>
  <dimension ref="B1:AU116"/>
  <sheetViews>
    <sheetView showGridLines="0" zoomScale="112" zoomScaleNormal="112" workbookViewId="0">
      <selection activeCell="D12" sqref="D12"/>
    </sheetView>
  </sheetViews>
  <sheetFormatPr defaultColWidth="9.21875" defaultRowHeight="20.100000000000001" customHeight="1"/>
  <cols>
    <col min="1" max="1" width="3.5546875" style="105" customWidth="1"/>
    <col min="2" max="2" width="12.21875" style="105" customWidth="1"/>
    <col min="3" max="3" width="13.77734375" style="105" customWidth="1"/>
    <col min="4" max="4" width="21.44140625" style="105" customWidth="1"/>
    <col min="5" max="5" width="19" style="105" customWidth="1"/>
    <col min="6" max="6" width="37.77734375" style="105" customWidth="1"/>
    <col min="7" max="7" width="56.5546875" style="105" customWidth="1"/>
    <col min="8" max="8" width="10.5546875" style="105" customWidth="1"/>
    <col min="9" max="9" width="3.5546875" style="105" customWidth="1"/>
    <col min="10" max="10" width="16.77734375" style="105" customWidth="1"/>
    <col min="11" max="11" width="19" style="105" customWidth="1"/>
    <col min="12" max="12" width="9.21875" style="105" customWidth="1"/>
    <col min="13" max="13" width="6.77734375" style="105" customWidth="1"/>
    <col min="14" max="14" width="9.21875" style="105" customWidth="1"/>
    <col min="15" max="15" width="5.44140625" style="105" customWidth="1"/>
    <col min="16" max="16" width="3.5546875" style="105" customWidth="1"/>
    <col min="17" max="17" width="114.44140625" style="220" customWidth="1"/>
    <col min="18" max="21" width="9.21875" style="220" customWidth="1"/>
    <col min="22" max="22" width="3.5546875" style="108" customWidth="1"/>
    <col min="23" max="23" width="57" style="105" customWidth="1"/>
    <col min="24" max="24" width="3.5546875" style="105" customWidth="1"/>
    <col min="25" max="25" width="60.77734375" style="105" customWidth="1"/>
    <col min="26" max="26" width="7.5546875" style="105" customWidth="1"/>
    <col min="27" max="27" width="10" style="105" customWidth="1"/>
    <col min="28" max="28" width="3.5546875" style="105" customWidth="1"/>
    <col min="29" max="30" width="9.21875" style="109" customWidth="1"/>
    <col min="31" max="31" width="12.44140625" style="109" customWidth="1"/>
    <col min="32" max="32" width="10.77734375" style="109" customWidth="1"/>
    <col min="33" max="33" width="12.5546875" style="109" customWidth="1"/>
    <col min="34" max="34" width="17.21875" style="109" customWidth="1"/>
    <col min="35" max="35" width="10.5546875" style="109" customWidth="1"/>
    <col min="36" max="38" width="12.5546875" style="109" customWidth="1"/>
    <col min="39" max="39" width="18.5546875" style="109" customWidth="1"/>
    <col min="40" max="40" width="12.21875" style="109" customWidth="1"/>
    <col min="41" max="41" width="3.5546875" style="105" customWidth="1"/>
    <col min="42" max="42" width="7" style="110" customWidth="1"/>
    <col min="43" max="43" width="45.5546875" style="110" customWidth="1"/>
    <col min="44" max="44" width="3.5546875" style="108" customWidth="1"/>
    <col min="45" max="45" width="7.44140625" style="110" customWidth="1"/>
    <col min="46" max="46" width="45.5546875" style="110" customWidth="1"/>
    <col min="47" max="47" width="3.5546875" style="108" customWidth="1"/>
    <col min="48" max="16384" width="9.21875" style="105"/>
  </cols>
  <sheetData>
    <row r="1" spans="2:46" ht="20.100000000000001" customHeight="1" thickBot="1">
      <c r="J1" s="106">
        <v>1</v>
      </c>
      <c r="K1" s="106">
        <v>2</v>
      </c>
      <c r="L1" s="106">
        <v>3</v>
      </c>
      <c r="M1" s="106">
        <v>4</v>
      </c>
      <c r="N1" s="106">
        <v>5</v>
      </c>
      <c r="O1" s="106">
        <v>6</v>
      </c>
      <c r="Q1" s="107">
        <v>1</v>
      </c>
      <c r="R1" s="107">
        <v>2</v>
      </c>
      <c r="S1" s="107">
        <v>3</v>
      </c>
      <c r="T1" s="107">
        <v>4</v>
      </c>
      <c r="U1" s="107">
        <v>5</v>
      </c>
    </row>
    <row r="2" spans="2:46" ht="30" customHeight="1" thickTop="1" thickBot="1">
      <c r="B2" s="462" t="s">
        <v>309</v>
      </c>
      <c r="C2" s="463" t="s">
        <v>310</v>
      </c>
      <c r="D2" s="463" t="s">
        <v>311</v>
      </c>
      <c r="E2" s="463" t="s">
        <v>312</v>
      </c>
      <c r="F2" s="463" t="s">
        <v>313</v>
      </c>
      <c r="G2" s="463" t="s">
        <v>314</v>
      </c>
      <c r="H2" s="464" t="s">
        <v>315</v>
      </c>
      <c r="I2" s="111"/>
      <c r="J2" s="462" t="s">
        <v>255</v>
      </c>
      <c r="K2" s="463" t="s">
        <v>316</v>
      </c>
      <c r="L2" s="463" t="s">
        <v>317</v>
      </c>
      <c r="M2" s="463" t="s">
        <v>318</v>
      </c>
      <c r="N2" s="463" t="s">
        <v>317</v>
      </c>
      <c r="O2" s="467" t="s">
        <v>319</v>
      </c>
      <c r="Q2" s="459" t="s">
        <v>321</v>
      </c>
      <c r="R2" s="460" t="s">
        <v>322</v>
      </c>
      <c r="S2" s="460" t="s">
        <v>323</v>
      </c>
      <c r="T2" s="460" t="s">
        <v>324</v>
      </c>
      <c r="U2" s="461" t="s">
        <v>325</v>
      </c>
      <c r="Y2" s="449" t="s">
        <v>313</v>
      </c>
      <c r="Z2" s="450" t="s">
        <v>326</v>
      </c>
      <c r="AA2" s="451" t="s">
        <v>327</v>
      </c>
      <c r="AC2" s="442" t="s">
        <v>303</v>
      </c>
      <c r="AD2" s="443" t="s">
        <v>304</v>
      </c>
      <c r="AE2" s="443" t="s">
        <v>305</v>
      </c>
      <c r="AF2" s="443" t="s">
        <v>306</v>
      </c>
      <c r="AG2" s="443" t="s">
        <v>307</v>
      </c>
      <c r="AH2" s="444" t="s">
        <v>308</v>
      </c>
      <c r="AI2" s="112"/>
      <c r="AJ2" s="458"/>
      <c r="AK2" s="446" t="s">
        <v>328</v>
      </c>
      <c r="AL2" s="455" t="s">
        <v>329</v>
      </c>
      <c r="AP2" s="452" t="s">
        <v>330</v>
      </c>
      <c r="AQ2" s="452" t="s">
        <v>331</v>
      </c>
      <c r="AS2" s="453" t="s">
        <v>332</v>
      </c>
      <c r="AT2" s="454" t="s">
        <v>333</v>
      </c>
    </row>
    <row r="3" spans="2:46" ht="20.100000000000001" customHeight="1" thickTop="1">
      <c r="B3" s="113" t="s">
        <v>205</v>
      </c>
      <c r="C3" s="114" t="s">
        <v>205</v>
      </c>
      <c r="D3" s="114" t="s">
        <v>205</v>
      </c>
      <c r="E3" s="114" t="s">
        <v>205</v>
      </c>
      <c r="F3" s="114" t="s">
        <v>334</v>
      </c>
      <c r="G3" s="114" t="s">
        <v>335</v>
      </c>
      <c r="H3" s="115">
        <v>6</v>
      </c>
      <c r="J3" s="116" t="s">
        <v>336</v>
      </c>
      <c r="K3" s="117" t="s">
        <v>337</v>
      </c>
      <c r="L3" s="118" t="s">
        <v>338</v>
      </c>
      <c r="M3" s="117" t="s">
        <v>339</v>
      </c>
      <c r="N3" s="119" t="str">
        <f t="shared" ref="N3:N11" si="0">MID(M3,4,2)</f>
        <v>71</v>
      </c>
      <c r="O3" s="118">
        <v>51</v>
      </c>
      <c r="Q3" s="120" t="s">
        <v>90</v>
      </c>
      <c r="R3" s="121">
        <v>1</v>
      </c>
      <c r="S3" s="121"/>
      <c r="T3" s="121"/>
      <c r="U3" s="122"/>
      <c r="V3" s="123"/>
      <c r="W3" s="124" t="s">
        <v>340</v>
      </c>
      <c r="Y3" s="116" t="s">
        <v>341</v>
      </c>
      <c r="Z3" s="397" t="s">
        <v>342</v>
      </c>
      <c r="AA3" s="398">
        <v>1</v>
      </c>
      <c r="AC3" s="125" t="s">
        <v>205</v>
      </c>
      <c r="AD3" s="126" t="s">
        <v>205</v>
      </c>
      <c r="AE3" s="126" t="s">
        <v>205</v>
      </c>
      <c r="AF3" s="126" t="s">
        <v>205</v>
      </c>
      <c r="AG3" s="126" t="s">
        <v>205</v>
      </c>
      <c r="AH3" s="127" t="s">
        <v>205</v>
      </c>
      <c r="AJ3" s="456" t="s">
        <v>347</v>
      </c>
      <c r="AK3" s="128" t="s">
        <v>349</v>
      </c>
      <c r="AL3" s="129" t="s">
        <v>350</v>
      </c>
      <c r="AP3" s="419">
        <v>101</v>
      </c>
      <c r="AQ3" s="420" t="s">
        <v>351</v>
      </c>
      <c r="AS3" s="425">
        <v>1011</v>
      </c>
      <c r="AT3" s="426" t="s">
        <v>92</v>
      </c>
    </row>
    <row r="4" spans="2:46" ht="20.100000000000001" customHeight="1" thickBot="1">
      <c r="B4" s="130" t="s">
        <v>210</v>
      </c>
      <c r="C4" s="131" t="s">
        <v>352</v>
      </c>
      <c r="D4" s="132" t="s">
        <v>353</v>
      </c>
      <c r="E4" s="132" t="s">
        <v>353</v>
      </c>
      <c r="F4" s="131" t="s">
        <v>354</v>
      </c>
      <c r="G4" s="131" t="s">
        <v>355</v>
      </c>
      <c r="H4" s="115">
        <v>5</v>
      </c>
      <c r="J4" s="133" t="s">
        <v>356</v>
      </c>
      <c r="K4" s="134" t="s">
        <v>356</v>
      </c>
      <c r="L4" s="135" t="s">
        <v>357</v>
      </c>
      <c r="M4" s="134" t="s">
        <v>358</v>
      </c>
      <c r="N4" s="136" t="str">
        <f t="shared" si="0"/>
        <v>51</v>
      </c>
      <c r="O4" s="135">
        <v>31</v>
      </c>
      <c r="Q4" s="137" t="s">
        <v>91</v>
      </c>
      <c r="R4" s="138"/>
      <c r="S4" s="138">
        <v>101</v>
      </c>
      <c r="T4" s="138"/>
      <c r="U4" s="139"/>
      <c r="W4" s="140" t="s">
        <v>359</v>
      </c>
      <c r="Y4" s="133" t="s">
        <v>360</v>
      </c>
      <c r="Z4" s="399" t="s">
        <v>361</v>
      </c>
      <c r="AA4" s="400">
        <v>2</v>
      </c>
      <c r="AC4" s="323" t="s">
        <v>343</v>
      </c>
      <c r="AD4" s="324" t="s">
        <v>344</v>
      </c>
      <c r="AE4" s="324" t="s">
        <v>345</v>
      </c>
      <c r="AF4" s="324" t="s">
        <v>346</v>
      </c>
      <c r="AG4" s="324" t="s">
        <v>347</v>
      </c>
      <c r="AH4" s="325" t="s">
        <v>348</v>
      </c>
      <c r="AJ4" s="457" t="s">
        <v>361</v>
      </c>
      <c r="AK4" s="144" t="s">
        <v>350</v>
      </c>
      <c r="AL4" s="145" t="s">
        <v>350</v>
      </c>
      <c r="AP4" s="421">
        <v>102</v>
      </c>
      <c r="AQ4" s="422" t="s">
        <v>366</v>
      </c>
      <c r="AS4" s="427">
        <v>1012</v>
      </c>
      <c r="AT4" s="428" t="s">
        <v>102</v>
      </c>
    </row>
    <row r="5" spans="2:46" ht="20.100000000000001" customHeight="1" thickTop="1">
      <c r="B5" s="130" t="s">
        <v>94</v>
      </c>
      <c r="C5" s="131" t="s">
        <v>367</v>
      </c>
      <c r="D5" s="132" t="s">
        <v>368</v>
      </c>
      <c r="E5" s="132" t="s">
        <v>369</v>
      </c>
      <c r="F5" s="131" t="s">
        <v>370</v>
      </c>
      <c r="G5" s="131" t="s">
        <v>371</v>
      </c>
      <c r="H5" s="115">
        <v>2</v>
      </c>
      <c r="J5" s="133" t="s">
        <v>372</v>
      </c>
      <c r="K5" s="134" t="s">
        <v>373</v>
      </c>
      <c r="L5" s="135" t="s">
        <v>374</v>
      </c>
      <c r="M5" s="134" t="s">
        <v>375</v>
      </c>
      <c r="N5" s="136" t="str">
        <f t="shared" si="0"/>
        <v>31</v>
      </c>
      <c r="O5" s="135">
        <v>11</v>
      </c>
      <c r="Q5" s="137" t="s">
        <v>92</v>
      </c>
      <c r="R5" s="138"/>
      <c r="S5" s="138">
        <v>101</v>
      </c>
      <c r="T5" s="138">
        <v>1011</v>
      </c>
      <c r="U5" s="139"/>
      <c r="W5" s="146" t="s">
        <v>376</v>
      </c>
      <c r="Y5" s="133" t="s">
        <v>88</v>
      </c>
      <c r="Z5" s="399" t="s">
        <v>347</v>
      </c>
      <c r="AA5" s="400">
        <v>3</v>
      </c>
      <c r="AC5" s="141" t="s">
        <v>284</v>
      </c>
      <c r="AD5" s="142" t="s">
        <v>362</v>
      </c>
      <c r="AE5" s="142" t="s">
        <v>363</v>
      </c>
      <c r="AF5" s="142" t="s">
        <v>364</v>
      </c>
      <c r="AG5" s="142" t="s">
        <v>361</v>
      </c>
      <c r="AH5" s="143" t="s">
        <v>365</v>
      </c>
      <c r="AP5" s="421">
        <v>103</v>
      </c>
      <c r="AQ5" s="422" t="s">
        <v>380</v>
      </c>
      <c r="AS5" s="427">
        <v>1013</v>
      </c>
      <c r="AT5" s="428" t="s">
        <v>104</v>
      </c>
    </row>
    <row r="6" spans="2:46" ht="20.100000000000001" customHeight="1" thickBot="1">
      <c r="B6" s="150" t="s">
        <v>381</v>
      </c>
      <c r="C6" s="151" t="s">
        <v>382</v>
      </c>
      <c r="D6" s="152" t="s">
        <v>383</v>
      </c>
      <c r="E6" s="152" t="s">
        <v>384</v>
      </c>
      <c r="F6" s="151" t="s">
        <v>616</v>
      </c>
      <c r="G6" s="131" t="s">
        <v>386</v>
      </c>
      <c r="H6" s="115">
        <v>1</v>
      </c>
      <c r="J6" s="133" t="s">
        <v>387</v>
      </c>
      <c r="K6" s="134" t="s">
        <v>387</v>
      </c>
      <c r="L6" s="135" t="s">
        <v>388</v>
      </c>
      <c r="M6" s="134" t="s">
        <v>389</v>
      </c>
      <c r="N6" s="136" t="str">
        <f t="shared" si="0"/>
        <v>11</v>
      </c>
      <c r="O6" s="135">
        <v>60</v>
      </c>
      <c r="Q6" s="153" t="s">
        <v>93</v>
      </c>
      <c r="R6" s="138"/>
      <c r="S6" s="138">
        <v>101</v>
      </c>
      <c r="T6" s="138">
        <v>1011</v>
      </c>
      <c r="U6" s="139">
        <v>101101</v>
      </c>
      <c r="Y6" s="322" t="s">
        <v>385</v>
      </c>
      <c r="Z6" s="401" t="s">
        <v>390</v>
      </c>
      <c r="AA6" s="402">
        <v>0</v>
      </c>
      <c r="AC6" s="147"/>
      <c r="AD6" s="148" t="s">
        <v>377</v>
      </c>
      <c r="AE6" s="148" t="s">
        <v>378</v>
      </c>
      <c r="AF6" s="148" t="s">
        <v>284</v>
      </c>
      <c r="AG6" s="148" t="s">
        <v>342</v>
      </c>
      <c r="AH6" s="149" t="s">
        <v>379</v>
      </c>
      <c r="AP6" s="421">
        <v>104</v>
      </c>
      <c r="AQ6" s="422" t="s">
        <v>391</v>
      </c>
      <c r="AS6" s="427">
        <v>1014</v>
      </c>
      <c r="AT6" s="428" t="s">
        <v>108</v>
      </c>
    </row>
    <row r="7" spans="2:46" ht="20.100000000000001" customHeight="1" thickTop="1" thickBot="1">
      <c r="B7" s="130"/>
      <c r="C7" s="131"/>
      <c r="D7" s="131"/>
      <c r="E7" s="131"/>
      <c r="F7" s="135"/>
      <c r="G7" s="155" t="s">
        <v>392</v>
      </c>
      <c r="H7" s="115">
        <v>4</v>
      </c>
      <c r="J7" s="133" t="s">
        <v>393</v>
      </c>
      <c r="K7" s="134" t="s">
        <v>394</v>
      </c>
      <c r="L7" s="135" t="s">
        <v>395</v>
      </c>
      <c r="M7" s="134" t="s">
        <v>396</v>
      </c>
      <c r="N7" s="136" t="str">
        <f t="shared" si="0"/>
        <v>61</v>
      </c>
      <c r="O7" s="135">
        <v>41</v>
      </c>
      <c r="Q7" s="153" t="s">
        <v>95</v>
      </c>
      <c r="R7" s="138"/>
      <c r="S7" s="138">
        <v>101</v>
      </c>
      <c r="T7" s="138">
        <v>1011</v>
      </c>
      <c r="U7" s="139">
        <v>101102</v>
      </c>
      <c r="AP7" s="421">
        <v>105</v>
      </c>
      <c r="AQ7" s="422" t="s">
        <v>397</v>
      </c>
      <c r="AS7" s="427">
        <v>1015</v>
      </c>
      <c r="AT7" s="428" t="s">
        <v>116</v>
      </c>
    </row>
    <row r="8" spans="2:46" ht="20.100000000000001" customHeight="1" thickTop="1" thickBot="1">
      <c r="B8" s="156"/>
      <c r="C8" s="157"/>
      <c r="D8" s="157"/>
      <c r="E8" s="157"/>
      <c r="F8" s="154"/>
      <c r="G8" s="158" t="s">
        <v>398</v>
      </c>
      <c r="H8" s="159">
        <v>3</v>
      </c>
      <c r="J8" s="133" t="s">
        <v>399</v>
      </c>
      <c r="K8" s="134" t="s">
        <v>400</v>
      </c>
      <c r="L8" s="135" t="s">
        <v>401</v>
      </c>
      <c r="M8" s="134" t="s">
        <v>402</v>
      </c>
      <c r="N8" s="136" t="str">
        <f t="shared" si="0"/>
        <v>62</v>
      </c>
      <c r="O8" s="135">
        <v>42</v>
      </c>
      <c r="Q8" s="153" t="s">
        <v>96</v>
      </c>
      <c r="R8" s="138"/>
      <c r="S8" s="138">
        <v>101</v>
      </c>
      <c r="T8" s="138">
        <v>1011</v>
      </c>
      <c r="U8" s="139">
        <v>101103</v>
      </c>
      <c r="AC8" s="445" t="s">
        <v>403</v>
      </c>
      <c r="AD8" s="666" t="s">
        <v>404</v>
      </c>
      <c r="AE8" s="667"/>
      <c r="AF8" s="667"/>
      <c r="AG8" s="667"/>
      <c r="AH8" s="667"/>
      <c r="AI8" s="667"/>
      <c r="AJ8" s="668"/>
      <c r="AK8" s="447" t="s">
        <v>405</v>
      </c>
      <c r="AL8" s="447" t="s">
        <v>406</v>
      </c>
      <c r="AM8" s="447" t="s">
        <v>407</v>
      </c>
      <c r="AN8" s="448" t="s">
        <v>408</v>
      </c>
      <c r="AP8" s="421">
        <v>106</v>
      </c>
      <c r="AQ8" s="422" t="s">
        <v>409</v>
      </c>
      <c r="AS8" s="427">
        <v>1016</v>
      </c>
      <c r="AT8" s="428" t="s">
        <v>118</v>
      </c>
    </row>
    <row r="9" spans="2:46" ht="20.100000000000001" customHeight="1" thickTop="1" thickBot="1">
      <c r="J9" s="133" t="s">
        <v>410</v>
      </c>
      <c r="K9" s="134" t="s">
        <v>410</v>
      </c>
      <c r="L9" s="135" t="s">
        <v>411</v>
      </c>
      <c r="M9" s="134" t="s">
        <v>412</v>
      </c>
      <c r="N9" s="136" t="str">
        <f t="shared" si="0"/>
        <v>12</v>
      </c>
      <c r="O9" s="135">
        <v>71</v>
      </c>
      <c r="Q9" s="153" t="s">
        <v>97</v>
      </c>
      <c r="R9" s="138"/>
      <c r="S9" s="138">
        <v>101</v>
      </c>
      <c r="T9" s="138">
        <v>1011</v>
      </c>
      <c r="U9" s="139">
        <v>101104</v>
      </c>
      <c r="AC9" s="326" t="s">
        <v>289</v>
      </c>
      <c r="AD9" s="669" t="s">
        <v>607</v>
      </c>
      <c r="AE9" s="670"/>
      <c r="AF9" s="670"/>
      <c r="AG9" s="670"/>
      <c r="AH9" s="670"/>
      <c r="AI9" s="670"/>
      <c r="AJ9" s="671"/>
      <c r="AK9" s="160" t="s">
        <v>284</v>
      </c>
      <c r="AL9" s="161" t="s">
        <v>347</v>
      </c>
      <c r="AM9" s="161" t="s">
        <v>348</v>
      </c>
      <c r="AN9" s="162" t="str">
        <f>IF(OR(AK9=AC6,AK9=AC5),"NA",IF(AND(AK9=AC4,AL9=AG4,AM9=AH4),"E",IF(AND(AK9=AC4,OR(AND(AL9=AG5,AM9=AH4),AND(AL9=AG5,AM9=AH5),AND(AL9=AG4,AM9=AH5),AND(AL9=AG6,AM9=AH4),AND(AL9=AG6,AM9=AH5))),"I","NA")))</f>
        <v>NA</v>
      </c>
      <c r="AP9" s="421">
        <v>107</v>
      </c>
      <c r="AQ9" s="422" t="s">
        <v>413</v>
      </c>
      <c r="AS9" s="427">
        <v>1021</v>
      </c>
      <c r="AT9" s="428" t="s">
        <v>121</v>
      </c>
    </row>
    <row r="10" spans="2:46" ht="20.100000000000001" customHeight="1" thickTop="1">
      <c r="B10" s="678" t="s">
        <v>414</v>
      </c>
      <c r="C10" s="683" t="s">
        <v>307</v>
      </c>
      <c r="D10" s="680" t="s">
        <v>415</v>
      </c>
      <c r="E10" s="681"/>
      <c r="F10" s="682"/>
      <c r="G10" s="685" t="s">
        <v>416</v>
      </c>
      <c r="J10" s="133" t="s">
        <v>417</v>
      </c>
      <c r="K10" s="134" t="s">
        <v>417</v>
      </c>
      <c r="L10" s="135" t="s">
        <v>418</v>
      </c>
      <c r="M10" s="134" t="s">
        <v>419</v>
      </c>
      <c r="N10" s="136" t="str">
        <f t="shared" si="0"/>
        <v>72</v>
      </c>
      <c r="O10" s="135">
        <v>50</v>
      </c>
      <c r="Q10" s="153" t="s">
        <v>98</v>
      </c>
      <c r="R10" s="138"/>
      <c r="S10" s="138">
        <v>101</v>
      </c>
      <c r="T10" s="138">
        <v>1011</v>
      </c>
      <c r="U10" s="139">
        <v>101105</v>
      </c>
      <c r="AC10" s="327" t="s">
        <v>290</v>
      </c>
      <c r="AD10" s="672" t="s">
        <v>608</v>
      </c>
      <c r="AE10" s="673"/>
      <c r="AF10" s="673"/>
      <c r="AG10" s="673"/>
      <c r="AH10" s="673"/>
      <c r="AI10" s="673"/>
      <c r="AJ10" s="674"/>
      <c r="AK10" s="163" t="s">
        <v>344</v>
      </c>
      <c r="AL10" s="164" t="s">
        <v>347</v>
      </c>
      <c r="AM10" s="164" t="s">
        <v>348</v>
      </c>
      <c r="AN10" s="165" t="str">
        <f>IF(OR(AND(AK10=AD4,AL10=AG4,AM10=AH4),AND(AK10=AD5,AL10=AG4,AM10=AH4)),"E",IF(OR(AND(AK10=AD5,OR(AND(AL10=AG5,AM10=AH4),AND(AL10=AG5,AM10=AH5),AND(AL10=AG4,AM10=AH5))),AND(AK10=AD4,OR(AND(AL10=AG5,AM10=AH4),AND(AL10=AG5,AM10=AH5),AND(AL10=AG4,AM10=AH5)))),"I","NA"))</f>
        <v>E</v>
      </c>
      <c r="AP10" s="421">
        <v>108</v>
      </c>
      <c r="AQ10" s="422" t="s">
        <v>420</v>
      </c>
      <c r="AS10" s="427">
        <v>1022</v>
      </c>
      <c r="AT10" s="428" t="s">
        <v>129</v>
      </c>
    </row>
    <row r="11" spans="2:46" ht="20.100000000000001" customHeight="1" thickBot="1">
      <c r="B11" s="679"/>
      <c r="C11" s="684"/>
      <c r="D11" s="465" t="s">
        <v>421</v>
      </c>
      <c r="E11" s="465" t="s">
        <v>422</v>
      </c>
      <c r="F11" s="465" t="s">
        <v>423</v>
      </c>
      <c r="G11" s="686"/>
      <c r="J11" s="133" t="s">
        <v>424</v>
      </c>
      <c r="K11" s="134" t="s">
        <v>424</v>
      </c>
      <c r="L11" s="135" t="s">
        <v>425</v>
      </c>
      <c r="M11" s="134" t="s">
        <v>426</v>
      </c>
      <c r="N11" s="136" t="str">
        <f t="shared" si="0"/>
        <v>21</v>
      </c>
      <c r="O11" s="135">
        <v>81</v>
      </c>
      <c r="Q11" s="153" t="s">
        <v>99</v>
      </c>
      <c r="R11" s="138"/>
      <c r="S11" s="138">
        <v>101</v>
      </c>
      <c r="T11" s="138">
        <v>1011</v>
      </c>
      <c r="U11" s="139">
        <v>101106</v>
      </c>
      <c r="W11" s="105" t="s">
        <v>427</v>
      </c>
      <c r="AC11" s="327" t="s">
        <v>291</v>
      </c>
      <c r="AD11" s="672" t="s">
        <v>609</v>
      </c>
      <c r="AE11" s="673"/>
      <c r="AF11" s="673"/>
      <c r="AG11" s="673"/>
      <c r="AH11" s="673"/>
      <c r="AI11" s="673"/>
      <c r="AJ11" s="674"/>
      <c r="AK11" s="163" t="s">
        <v>344</v>
      </c>
      <c r="AL11" s="164" t="s">
        <v>347</v>
      </c>
      <c r="AM11" s="164" t="s">
        <v>348</v>
      </c>
      <c r="AN11" s="166" t="str">
        <f>IF(OR(AND(AK11=AD4,AL11=AG4,AM11=AH4),AND(AK11=AD5,AL11=AG4,AM11=AH4)),"E",IF(OR(AND(AK11=AD5,OR(AND(AL11=AG5,AM11=AH4),AND(AL11=AG5,AM11=AH5),AND(AL11=AG4,AM11=AH5))),AND(AK11=AD4,OR(AND(AL11=AG5,AM11=AH4),AND(AL11=AG5,AM11=AH5),AND(AL11=AG4,AM11=AH5)))),"I","NA"))</f>
        <v>E</v>
      </c>
      <c r="AP11" s="421">
        <v>109</v>
      </c>
      <c r="AQ11" s="422" t="s">
        <v>428</v>
      </c>
      <c r="AS11" s="427">
        <v>1023</v>
      </c>
      <c r="AT11" s="428" t="s">
        <v>132</v>
      </c>
    </row>
    <row r="12" spans="2:46" ht="20.100000000000001" customHeight="1" thickTop="1" thickBot="1">
      <c r="B12" s="167" t="s">
        <v>429</v>
      </c>
      <c r="C12" s="168" t="s">
        <v>430</v>
      </c>
      <c r="D12" s="169">
        <v>9</v>
      </c>
      <c r="E12" s="170">
        <v>2000000</v>
      </c>
      <c r="F12" s="170">
        <v>2000000</v>
      </c>
      <c r="G12" s="171" t="s">
        <v>431</v>
      </c>
      <c r="J12" s="172" t="s">
        <v>432</v>
      </c>
      <c r="K12" s="173" t="s">
        <v>432</v>
      </c>
      <c r="L12" s="174" t="s">
        <v>433</v>
      </c>
      <c r="M12" s="173" t="s">
        <v>434</v>
      </c>
      <c r="N12" s="175" t="str">
        <f t="shared" ref="N12:N43" si="1">MID(M12,4,2)</f>
        <v>22</v>
      </c>
      <c r="O12" s="174">
        <v>12</v>
      </c>
      <c r="Q12" s="153" t="s">
        <v>100</v>
      </c>
      <c r="R12" s="138"/>
      <c r="S12" s="138">
        <v>101</v>
      </c>
      <c r="T12" s="138">
        <v>1011</v>
      </c>
      <c r="U12" s="139">
        <v>101107</v>
      </c>
      <c r="AC12" s="328" t="s">
        <v>292</v>
      </c>
      <c r="AD12" s="675" t="s">
        <v>610</v>
      </c>
      <c r="AE12" s="676"/>
      <c r="AF12" s="676"/>
      <c r="AG12" s="676"/>
      <c r="AH12" s="676"/>
      <c r="AI12" s="676"/>
      <c r="AJ12" s="677"/>
      <c r="AK12" s="176" t="s">
        <v>346</v>
      </c>
      <c r="AL12" s="177" t="s">
        <v>342</v>
      </c>
      <c r="AM12" s="177" t="s">
        <v>348</v>
      </c>
      <c r="AN12" s="178" t="str">
        <f>IF(OR(AND(AK12=AF4,AL12=AG4,AM12=AH4),AND(AK12=AF5,AL12=AG4,AM12=AH4)),"E",IF(OR(AND(AK12=AF5,OR(AND(AL12=AG5,AM12=AH4),AND(AL12=AG5,AM12=AH5),AND(AL12=AG4,AM12=AH5))),AND(AK12=AF4,OR(AND(AL12=AG5,AM12=AH4),AND(AL12=AG5,AM12=AH5),AND(AL12=AG4,AM12=AH5)))),"I",IF(AND(AK12=AF4,AL12=AG6,OR(AM12=AH4,AM12=AH5)),"I","NA")))</f>
        <v>I</v>
      </c>
      <c r="AP12" s="421">
        <v>110</v>
      </c>
      <c r="AQ12" s="422" t="s">
        <v>435</v>
      </c>
      <c r="AS12" s="427">
        <v>1024</v>
      </c>
      <c r="AT12" s="428" t="s">
        <v>136</v>
      </c>
    </row>
    <row r="13" spans="2:46" ht="20.100000000000001" customHeight="1" thickTop="1" thickBot="1">
      <c r="B13" s="179" t="s">
        <v>429</v>
      </c>
      <c r="C13" s="180" t="s">
        <v>436</v>
      </c>
      <c r="D13" s="181">
        <v>50</v>
      </c>
      <c r="E13" s="182">
        <v>10000000</v>
      </c>
      <c r="F13" s="182">
        <v>10000000</v>
      </c>
      <c r="G13" s="183" t="s">
        <v>437</v>
      </c>
      <c r="J13" s="133" t="s">
        <v>438</v>
      </c>
      <c r="K13" s="134" t="s">
        <v>438</v>
      </c>
      <c r="L13" s="135" t="s">
        <v>439</v>
      </c>
      <c r="M13" s="134" t="s">
        <v>440</v>
      </c>
      <c r="N13" s="136" t="str">
        <f t="shared" si="1"/>
        <v>52</v>
      </c>
      <c r="O13" s="135">
        <v>32</v>
      </c>
      <c r="Q13" s="153" t="s">
        <v>101</v>
      </c>
      <c r="R13" s="138"/>
      <c r="S13" s="138">
        <v>101</v>
      </c>
      <c r="T13" s="138">
        <v>1011</v>
      </c>
      <c r="U13" s="139">
        <v>101108</v>
      </c>
      <c r="AP13" s="423">
        <v>111</v>
      </c>
      <c r="AQ13" s="424" t="s">
        <v>441</v>
      </c>
      <c r="AS13" s="427">
        <v>1025</v>
      </c>
      <c r="AT13" s="429" t="s">
        <v>139</v>
      </c>
    </row>
    <row r="14" spans="2:46" ht="20.100000000000001" customHeight="1">
      <c r="B14" s="184" t="s">
        <v>342</v>
      </c>
      <c r="C14" s="185" t="s">
        <v>341</v>
      </c>
      <c r="D14" s="185">
        <v>50</v>
      </c>
      <c r="E14" s="186">
        <v>10000000</v>
      </c>
      <c r="F14" s="186">
        <v>10000000</v>
      </c>
      <c r="G14" s="187" t="s">
        <v>334</v>
      </c>
      <c r="J14" s="133" t="s">
        <v>442</v>
      </c>
      <c r="K14" s="134" t="s">
        <v>442</v>
      </c>
      <c r="L14" s="135" t="s">
        <v>443</v>
      </c>
      <c r="M14" s="134" t="s">
        <v>444</v>
      </c>
      <c r="N14" s="136" t="str">
        <f t="shared" si="1"/>
        <v>32</v>
      </c>
      <c r="O14" s="135">
        <v>91</v>
      </c>
      <c r="Q14" s="137" t="s">
        <v>102</v>
      </c>
      <c r="R14" s="138"/>
      <c r="S14" s="138">
        <v>101</v>
      </c>
      <c r="T14" s="138">
        <v>1012</v>
      </c>
      <c r="U14" s="139"/>
      <c r="AP14" s="430">
        <v>201</v>
      </c>
      <c r="AQ14" s="431" t="s">
        <v>445</v>
      </c>
      <c r="AS14" s="436">
        <v>2051</v>
      </c>
      <c r="AT14" s="437" t="s">
        <v>185</v>
      </c>
    </row>
    <row r="15" spans="2:46" ht="20.100000000000001" customHeight="1">
      <c r="B15" s="188" t="s">
        <v>361</v>
      </c>
      <c r="C15" s="189" t="s">
        <v>360</v>
      </c>
      <c r="D15" s="189">
        <v>249</v>
      </c>
      <c r="E15" s="190">
        <v>50000000</v>
      </c>
      <c r="F15" s="190">
        <v>43000000</v>
      </c>
      <c r="G15" s="191" t="s">
        <v>354</v>
      </c>
      <c r="J15" s="133" t="s">
        <v>446</v>
      </c>
      <c r="K15" s="134" t="s">
        <v>447</v>
      </c>
      <c r="L15" s="135" t="s">
        <v>448</v>
      </c>
      <c r="M15" s="134" t="s">
        <v>449</v>
      </c>
      <c r="N15" s="136" t="str">
        <f t="shared" si="1"/>
        <v>63</v>
      </c>
      <c r="O15" s="135">
        <v>40</v>
      </c>
      <c r="Q15" s="153" t="s">
        <v>450</v>
      </c>
      <c r="R15" s="138"/>
      <c r="S15" s="138">
        <v>101</v>
      </c>
      <c r="T15" s="138">
        <v>1012</v>
      </c>
      <c r="U15" s="139">
        <v>101201</v>
      </c>
      <c r="AP15" s="432">
        <v>202</v>
      </c>
      <c r="AQ15" s="433" t="s">
        <v>451</v>
      </c>
      <c r="AS15" s="438">
        <v>2052</v>
      </c>
      <c r="AT15" s="439" t="s">
        <v>187</v>
      </c>
    </row>
    <row r="16" spans="2:46" ht="20.100000000000001" customHeight="1" thickBot="1">
      <c r="B16" s="192" t="s">
        <v>347</v>
      </c>
      <c r="C16" s="193" t="s">
        <v>88</v>
      </c>
      <c r="D16" s="193">
        <v>250</v>
      </c>
      <c r="E16" s="194">
        <v>50000000</v>
      </c>
      <c r="F16" s="194">
        <v>43000000</v>
      </c>
      <c r="G16" s="195" t="s">
        <v>370</v>
      </c>
      <c r="J16" s="133" t="s">
        <v>452</v>
      </c>
      <c r="K16" s="134" t="s">
        <v>452</v>
      </c>
      <c r="L16" s="135" t="s">
        <v>453</v>
      </c>
      <c r="M16" s="134" t="s">
        <v>454</v>
      </c>
      <c r="N16" s="136" t="str">
        <f t="shared" si="1"/>
        <v>23</v>
      </c>
      <c r="O16" s="135">
        <v>90</v>
      </c>
      <c r="Q16" s="137" t="s">
        <v>104</v>
      </c>
      <c r="R16" s="138"/>
      <c r="S16" s="138">
        <v>101</v>
      </c>
      <c r="T16" s="138">
        <v>1013</v>
      </c>
      <c r="U16" s="139"/>
      <c r="AP16" s="432">
        <v>203</v>
      </c>
      <c r="AQ16" s="433" t="s">
        <v>455</v>
      </c>
      <c r="AS16" s="438">
        <v>2053</v>
      </c>
      <c r="AT16" s="439" t="s">
        <v>189</v>
      </c>
    </row>
    <row r="17" spans="2:46" ht="20.100000000000001" customHeight="1" thickTop="1">
      <c r="J17" s="133" t="s">
        <v>456</v>
      </c>
      <c r="K17" s="134" t="s">
        <v>457</v>
      </c>
      <c r="L17" s="135" t="s">
        <v>458</v>
      </c>
      <c r="M17" s="134" t="s">
        <v>459</v>
      </c>
      <c r="N17" s="136" t="str">
        <f t="shared" si="1"/>
        <v>73</v>
      </c>
      <c r="O17" s="135">
        <v>52</v>
      </c>
      <c r="Q17" s="153" t="s">
        <v>105</v>
      </c>
      <c r="R17" s="138"/>
      <c r="S17" s="138">
        <v>101</v>
      </c>
      <c r="T17" s="138">
        <v>1013</v>
      </c>
      <c r="U17" s="139">
        <v>101301</v>
      </c>
      <c r="AP17" s="432">
        <v>204</v>
      </c>
      <c r="AQ17" s="433" t="s">
        <v>460</v>
      </c>
      <c r="AS17" s="438">
        <v>2054</v>
      </c>
      <c r="AT17" s="439" t="s">
        <v>191</v>
      </c>
    </row>
    <row r="18" spans="2:46" ht="20.100000000000001" customHeight="1">
      <c r="B18" s="466" t="s">
        <v>461</v>
      </c>
      <c r="J18" s="133" t="s">
        <v>462</v>
      </c>
      <c r="K18" s="134" t="s">
        <v>463</v>
      </c>
      <c r="L18" s="135" t="s">
        <v>464</v>
      </c>
      <c r="M18" s="134" t="s">
        <v>465</v>
      </c>
      <c r="N18" s="136" t="str">
        <f t="shared" si="1"/>
        <v>33</v>
      </c>
      <c r="O18" s="135">
        <v>13</v>
      </c>
      <c r="Q18" s="153" t="s">
        <v>106</v>
      </c>
      <c r="R18" s="138"/>
      <c r="S18" s="138">
        <v>101</v>
      </c>
      <c r="T18" s="138">
        <v>1013</v>
      </c>
      <c r="U18" s="139">
        <v>101302</v>
      </c>
      <c r="AP18" s="432">
        <v>205</v>
      </c>
      <c r="AQ18" s="433" t="s">
        <v>466</v>
      </c>
      <c r="AS18" s="438">
        <v>2055</v>
      </c>
      <c r="AT18" s="439" t="s">
        <v>193</v>
      </c>
    </row>
    <row r="19" spans="2:46" ht="20.100000000000001" customHeight="1" thickBot="1">
      <c r="B19" s="329" t="s">
        <v>94</v>
      </c>
      <c r="J19" s="133" t="s">
        <v>467</v>
      </c>
      <c r="K19" s="134" t="s">
        <v>468</v>
      </c>
      <c r="L19" s="135" t="s">
        <v>469</v>
      </c>
      <c r="M19" s="134" t="s">
        <v>470</v>
      </c>
      <c r="N19" s="136" t="str">
        <f t="shared" si="1"/>
        <v>41</v>
      </c>
      <c r="O19" s="135">
        <v>20</v>
      </c>
      <c r="Q19" s="153" t="s">
        <v>107</v>
      </c>
      <c r="R19" s="138"/>
      <c r="S19" s="138">
        <v>101</v>
      </c>
      <c r="T19" s="138">
        <v>1013</v>
      </c>
      <c r="U19" s="139">
        <v>101303</v>
      </c>
      <c r="AP19" s="432">
        <v>206</v>
      </c>
      <c r="AQ19" s="433" t="s">
        <v>471</v>
      </c>
      <c r="AS19" s="440">
        <v>2056</v>
      </c>
      <c r="AT19" s="441" t="s">
        <v>195</v>
      </c>
    </row>
    <row r="20" spans="2:46" ht="20.100000000000001" customHeight="1" thickTop="1" thickBot="1">
      <c r="B20" s="329" t="s">
        <v>472</v>
      </c>
      <c r="J20" s="133" t="s">
        <v>473</v>
      </c>
      <c r="K20" s="134" t="s">
        <v>473</v>
      </c>
      <c r="L20" s="135" t="s">
        <v>474</v>
      </c>
      <c r="M20" s="134" t="s">
        <v>475</v>
      </c>
      <c r="N20" s="136" t="str">
        <f t="shared" si="1"/>
        <v>24</v>
      </c>
      <c r="O20" s="135">
        <v>80</v>
      </c>
      <c r="Q20" s="137" t="s">
        <v>108</v>
      </c>
      <c r="R20" s="138"/>
      <c r="S20" s="138">
        <v>101</v>
      </c>
      <c r="T20" s="138">
        <v>1014</v>
      </c>
      <c r="U20" s="139"/>
      <c r="AP20" s="434">
        <v>207</v>
      </c>
      <c r="AQ20" s="435" t="s">
        <v>476</v>
      </c>
    </row>
    <row r="21" spans="2:46" ht="20.100000000000001" customHeight="1" thickTop="1">
      <c r="B21" s="329" t="s">
        <v>477</v>
      </c>
      <c r="J21" s="133" t="s">
        <v>478</v>
      </c>
      <c r="K21" s="134" t="s">
        <v>478</v>
      </c>
      <c r="L21" s="135" t="s">
        <v>479</v>
      </c>
      <c r="M21" s="134" t="s">
        <v>480</v>
      </c>
      <c r="N21" s="136" t="str">
        <f t="shared" si="1"/>
        <v>34</v>
      </c>
      <c r="O21" s="135">
        <v>8</v>
      </c>
      <c r="Q21" s="153" t="s">
        <v>109</v>
      </c>
      <c r="R21" s="138"/>
      <c r="S21" s="138">
        <v>101</v>
      </c>
      <c r="T21" s="138">
        <v>1014</v>
      </c>
      <c r="U21" s="139">
        <v>101401</v>
      </c>
    </row>
    <row r="22" spans="2:46" ht="20.100000000000001" customHeight="1">
      <c r="J22" s="133" t="s">
        <v>481</v>
      </c>
      <c r="K22" s="134" t="s">
        <v>482</v>
      </c>
      <c r="L22" s="135" t="s">
        <v>483</v>
      </c>
      <c r="M22" s="134" t="s">
        <v>484</v>
      </c>
      <c r="N22" s="136" t="str">
        <f t="shared" si="1"/>
        <v>42</v>
      </c>
      <c r="O22" s="135">
        <v>21</v>
      </c>
      <c r="Q22" s="153" t="s">
        <v>110</v>
      </c>
      <c r="R22" s="138"/>
      <c r="S22" s="138">
        <v>101</v>
      </c>
      <c r="T22" s="138">
        <v>1014</v>
      </c>
      <c r="U22" s="139">
        <v>101402</v>
      </c>
      <c r="AO22" s="110"/>
    </row>
    <row r="23" spans="2:46" ht="20.100000000000001" customHeight="1">
      <c r="J23" s="133" t="s">
        <v>485</v>
      </c>
      <c r="K23" s="134" t="s">
        <v>486</v>
      </c>
      <c r="L23" s="135" t="s">
        <v>487</v>
      </c>
      <c r="M23" s="134" t="s">
        <v>488</v>
      </c>
      <c r="N23" s="136" t="str">
        <f t="shared" si="1"/>
        <v>74</v>
      </c>
      <c r="O23" s="135">
        <v>53</v>
      </c>
      <c r="Q23" s="153" t="s">
        <v>111</v>
      </c>
      <c r="R23" s="138"/>
      <c r="S23" s="138">
        <v>101</v>
      </c>
      <c r="T23" s="138">
        <v>1014</v>
      </c>
      <c r="U23" s="139">
        <v>101403</v>
      </c>
      <c r="AO23" s="110"/>
    </row>
    <row r="24" spans="2:46" ht="20.100000000000001" customHeight="1">
      <c r="J24" s="133" t="s">
        <v>489</v>
      </c>
      <c r="K24" s="134" t="s">
        <v>490</v>
      </c>
      <c r="L24" s="135" t="s">
        <v>491</v>
      </c>
      <c r="M24" s="134" t="s">
        <v>492</v>
      </c>
      <c r="N24" s="136" t="str">
        <f t="shared" si="1"/>
        <v>53</v>
      </c>
      <c r="O24" s="135">
        <v>33</v>
      </c>
      <c r="Q24" s="153" t="s">
        <v>112</v>
      </c>
      <c r="R24" s="138"/>
      <c r="S24" s="138">
        <v>101</v>
      </c>
      <c r="T24" s="138">
        <v>1014</v>
      </c>
      <c r="U24" s="139">
        <v>101404</v>
      </c>
      <c r="AO24" s="110"/>
    </row>
    <row r="25" spans="2:46" ht="20.100000000000001" customHeight="1">
      <c r="J25" s="133" t="s">
        <v>493</v>
      </c>
      <c r="K25" s="134" t="s">
        <v>494</v>
      </c>
      <c r="L25" s="135" t="s">
        <v>495</v>
      </c>
      <c r="M25" s="134" t="s">
        <v>496</v>
      </c>
      <c r="N25" s="136" t="str">
        <f t="shared" si="1"/>
        <v>35</v>
      </c>
      <c r="O25" s="135">
        <v>92</v>
      </c>
      <c r="Q25" s="153" t="s">
        <v>113</v>
      </c>
      <c r="R25" s="138"/>
      <c r="S25" s="138">
        <v>101</v>
      </c>
      <c r="T25" s="138">
        <v>1014</v>
      </c>
      <c r="U25" s="139">
        <v>101405</v>
      </c>
      <c r="AO25" s="110"/>
    </row>
    <row r="26" spans="2:46" ht="20.100000000000001" customHeight="1">
      <c r="J26" s="133" t="s">
        <v>497</v>
      </c>
      <c r="K26" s="134" t="s">
        <v>497</v>
      </c>
      <c r="L26" s="135" t="s">
        <v>498</v>
      </c>
      <c r="M26" s="134" t="s">
        <v>499</v>
      </c>
      <c r="N26" s="136" t="str">
        <f t="shared" si="1"/>
        <v>13</v>
      </c>
      <c r="O26" s="135">
        <v>70</v>
      </c>
      <c r="Q26" s="153" t="s">
        <v>114</v>
      </c>
      <c r="R26" s="138"/>
      <c r="S26" s="138">
        <v>101</v>
      </c>
      <c r="T26" s="138">
        <v>1014</v>
      </c>
      <c r="U26" s="139">
        <v>101406</v>
      </c>
      <c r="AO26" s="110"/>
    </row>
    <row r="27" spans="2:46" ht="20.100000000000001" customHeight="1">
      <c r="J27" s="133" t="s">
        <v>500</v>
      </c>
      <c r="K27" s="134" t="s">
        <v>501</v>
      </c>
      <c r="L27" s="135" t="s">
        <v>502</v>
      </c>
      <c r="M27" s="134" t="s">
        <v>503</v>
      </c>
      <c r="N27" s="136" t="str">
        <f t="shared" si="1"/>
        <v>82</v>
      </c>
      <c r="O27" s="135">
        <v>7</v>
      </c>
      <c r="Q27" s="153" t="s">
        <v>115</v>
      </c>
      <c r="R27" s="138"/>
      <c r="S27" s="138">
        <v>101</v>
      </c>
      <c r="T27" s="138">
        <v>1014</v>
      </c>
      <c r="U27" s="139">
        <v>101407</v>
      </c>
      <c r="AO27" s="110"/>
    </row>
    <row r="28" spans="2:46" ht="20.100000000000001" customHeight="1">
      <c r="J28" s="133" t="s">
        <v>504</v>
      </c>
      <c r="K28" s="134" t="s">
        <v>505</v>
      </c>
      <c r="L28" s="135" t="s">
        <v>506</v>
      </c>
      <c r="M28" s="134" t="s">
        <v>507</v>
      </c>
      <c r="N28" s="136" t="str">
        <f t="shared" si="1"/>
        <v>64</v>
      </c>
      <c r="O28" s="135">
        <v>43</v>
      </c>
      <c r="Q28" s="137" t="s">
        <v>116</v>
      </c>
      <c r="R28" s="138"/>
      <c r="S28" s="138">
        <v>101</v>
      </c>
      <c r="T28" s="138">
        <v>1015</v>
      </c>
      <c r="U28" s="139"/>
      <c r="AO28" s="110"/>
    </row>
    <row r="29" spans="2:46" ht="20.100000000000001" customHeight="1">
      <c r="J29" s="133" t="s">
        <v>508</v>
      </c>
      <c r="K29" s="134" t="s">
        <v>509</v>
      </c>
      <c r="L29" s="135" t="s">
        <v>510</v>
      </c>
      <c r="M29" s="134" t="s">
        <v>511</v>
      </c>
      <c r="N29" s="136" t="str">
        <f t="shared" si="1"/>
        <v>43</v>
      </c>
      <c r="O29" s="135">
        <v>22</v>
      </c>
      <c r="Q29" s="153" t="s">
        <v>117</v>
      </c>
      <c r="R29" s="138"/>
      <c r="S29" s="138">
        <v>101</v>
      </c>
      <c r="T29" s="138">
        <v>1015</v>
      </c>
      <c r="U29" s="139">
        <v>101501</v>
      </c>
      <c r="AO29" s="110"/>
    </row>
    <row r="30" spans="2:46" ht="20.100000000000001" customHeight="1">
      <c r="J30" s="133" t="s">
        <v>512</v>
      </c>
      <c r="K30" s="134" t="s">
        <v>513</v>
      </c>
      <c r="L30" s="135" t="s">
        <v>514</v>
      </c>
      <c r="M30" s="134" t="s">
        <v>515</v>
      </c>
      <c r="N30" s="136" t="str">
        <f t="shared" si="1"/>
        <v>75</v>
      </c>
      <c r="O30" s="135">
        <v>54</v>
      </c>
      <c r="Q30" s="137" t="s">
        <v>118</v>
      </c>
      <c r="R30" s="138"/>
      <c r="S30" s="138">
        <v>101</v>
      </c>
      <c r="T30" s="138">
        <v>1016</v>
      </c>
      <c r="U30" s="139"/>
      <c r="AO30" s="110"/>
    </row>
    <row r="31" spans="2:46" ht="20.100000000000001" customHeight="1">
      <c r="J31" s="133" t="s">
        <v>516</v>
      </c>
      <c r="K31" s="134" t="s">
        <v>517</v>
      </c>
      <c r="L31" s="135" t="s">
        <v>518</v>
      </c>
      <c r="M31" s="134" t="s">
        <v>519</v>
      </c>
      <c r="N31" s="136" t="str">
        <f t="shared" si="1"/>
        <v>14</v>
      </c>
      <c r="O31" s="135">
        <v>61</v>
      </c>
      <c r="Q31" s="153" t="s">
        <v>119</v>
      </c>
      <c r="R31" s="138"/>
      <c r="S31" s="138">
        <v>101</v>
      </c>
      <c r="T31" s="138">
        <v>1016</v>
      </c>
      <c r="U31" s="139">
        <v>101601</v>
      </c>
      <c r="AO31" s="110"/>
    </row>
    <row r="32" spans="2:46" ht="20.100000000000001" customHeight="1">
      <c r="J32" s="133" t="s">
        <v>520</v>
      </c>
      <c r="K32" s="134" t="s">
        <v>521</v>
      </c>
      <c r="L32" s="135" t="s">
        <v>522</v>
      </c>
      <c r="M32" s="134" t="s">
        <v>523</v>
      </c>
      <c r="N32" s="136" t="str">
        <f t="shared" si="1"/>
        <v>44</v>
      </c>
      <c r="O32" s="135">
        <v>23</v>
      </c>
      <c r="Q32" s="137" t="s">
        <v>120</v>
      </c>
      <c r="R32" s="138"/>
      <c r="S32" s="138">
        <v>102</v>
      </c>
      <c r="T32" s="138">
        <v>1016</v>
      </c>
      <c r="U32" s="139"/>
      <c r="AO32" s="110"/>
    </row>
    <row r="33" spans="10:41" ht="20.100000000000001" customHeight="1">
      <c r="J33" s="133" t="s">
        <v>524</v>
      </c>
      <c r="K33" s="134" t="s">
        <v>525</v>
      </c>
      <c r="L33" s="135" t="s">
        <v>526</v>
      </c>
      <c r="M33" s="134" t="s">
        <v>527</v>
      </c>
      <c r="N33" s="136" t="str">
        <f t="shared" si="1"/>
        <v>36</v>
      </c>
      <c r="O33" s="135">
        <v>10</v>
      </c>
      <c r="Q33" s="137" t="s">
        <v>121</v>
      </c>
      <c r="R33" s="138"/>
      <c r="S33" s="138">
        <v>102</v>
      </c>
      <c r="T33" s="138">
        <v>1021</v>
      </c>
      <c r="U33" s="139"/>
      <c r="AO33" s="110"/>
    </row>
    <row r="34" spans="10:41" ht="20.100000000000001" customHeight="1">
      <c r="J34" s="133" t="s">
        <v>528</v>
      </c>
      <c r="K34" s="134" t="s">
        <v>528</v>
      </c>
      <c r="L34" s="135" t="s">
        <v>529</v>
      </c>
      <c r="M34" s="134" t="s">
        <v>530</v>
      </c>
      <c r="N34" s="136" t="str">
        <f t="shared" si="1"/>
        <v>65</v>
      </c>
      <c r="O34" s="135">
        <v>44</v>
      </c>
      <c r="Q34" s="153" t="s">
        <v>122</v>
      </c>
      <c r="R34" s="138"/>
      <c r="S34" s="138">
        <v>102</v>
      </c>
      <c r="T34" s="138">
        <v>1021</v>
      </c>
      <c r="U34" s="139">
        <v>102101</v>
      </c>
    </row>
    <row r="35" spans="10:41" ht="20.100000000000001" customHeight="1">
      <c r="J35" s="133" t="s">
        <v>531</v>
      </c>
      <c r="K35" s="134" t="s">
        <v>532</v>
      </c>
      <c r="L35" s="135" t="s">
        <v>533</v>
      </c>
      <c r="M35" s="134" t="s">
        <v>534</v>
      </c>
      <c r="N35" s="136" t="str">
        <f t="shared" si="1"/>
        <v>66</v>
      </c>
      <c r="O35" s="135">
        <v>45</v>
      </c>
      <c r="Q35" s="153" t="s">
        <v>123</v>
      </c>
      <c r="R35" s="138"/>
      <c r="S35" s="138">
        <v>102</v>
      </c>
      <c r="T35" s="138">
        <v>1021</v>
      </c>
      <c r="U35" s="139">
        <v>102102</v>
      </c>
    </row>
    <row r="36" spans="10:41" ht="20.100000000000001" customHeight="1">
      <c r="J36" s="133" t="s">
        <v>535</v>
      </c>
      <c r="K36" s="134" t="s">
        <v>535</v>
      </c>
      <c r="L36" s="135" t="s">
        <v>536</v>
      </c>
      <c r="M36" s="134" t="s">
        <v>537</v>
      </c>
      <c r="N36" s="136" t="str">
        <f t="shared" si="1"/>
        <v>76</v>
      </c>
      <c r="O36" s="135">
        <v>55</v>
      </c>
      <c r="Q36" s="153" t="s">
        <v>124</v>
      </c>
      <c r="R36" s="138"/>
      <c r="S36" s="138">
        <v>102</v>
      </c>
      <c r="T36" s="138">
        <v>1021</v>
      </c>
      <c r="U36" s="139">
        <v>102103</v>
      </c>
    </row>
    <row r="37" spans="10:41" ht="20.100000000000001" customHeight="1">
      <c r="J37" s="133" t="s">
        <v>538</v>
      </c>
      <c r="K37" s="134" t="s">
        <v>538</v>
      </c>
      <c r="L37" s="135" t="s">
        <v>539</v>
      </c>
      <c r="M37" s="134" t="s">
        <v>540</v>
      </c>
      <c r="N37" s="136" t="str">
        <f t="shared" si="1"/>
        <v>15</v>
      </c>
      <c r="O37" s="135">
        <v>72</v>
      </c>
      <c r="Q37" s="153" t="s">
        <v>125</v>
      </c>
      <c r="R37" s="138"/>
      <c r="S37" s="138">
        <v>102</v>
      </c>
      <c r="T37" s="138">
        <v>1021</v>
      </c>
      <c r="U37" s="139">
        <v>102104</v>
      </c>
    </row>
    <row r="38" spans="10:41" ht="20.100000000000001" customHeight="1">
      <c r="J38" s="133" t="s">
        <v>541</v>
      </c>
      <c r="K38" s="134" t="s">
        <v>542</v>
      </c>
      <c r="L38" s="135" t="s">
        <v>543</v>
      </c>
      <c r="M38" s="134" t="s">
        <v>544</v>
      </c>
      <c r="N38" s="136" t="str">
        <f t="shared" si="1"/>
        <v>37</v>
      </c>
      <c r="O38" s="135">
        <v>17</v>
      </c>
      <c r="Q38" s="153" t="s">
        <v>126</v>
      </c>
      <c r="R38" s="138"/>
      <c r="S38" s="138">
        <v>102</v>
      </c>
      <c r="T38" s="138">
        <v>1021</v>
      </c>
      <c r="U38" s="139">
        <v>102105</v>
      </c>
    </row>
    <row r="39" spans="10:41" ht="20.100000000000001" customHeight="1">
      <c r="J39" s="133" t="s">
        <v>545</v>
      </c>
      <c r="K39" s="134" t="s">
        <v>546</v>
      </c>
      <c r="L39" s="135" t="s">
        <v>547</v>
      </c>
      <c r="M39" s="134" t="s">
        <v>548</v>
      </c>
      <c r="N39" s="136" t="str">
        <f t="shared" si="1"/>
        <v>54</v>
      </c>
      <c r="O39" s="135">
        <v>30</v>
      </c>
      <c r="Q39" s="153" t="s">
        <v>127</v>
      </c>
      <c r="R39" s="138"/>
      <c r="S39" s="138">
        <v>102</v>
      </c>
      <c r="T39" s="138">
        <v>1021</v>
      </c>
      <c r="U39" s="139">
        <v>102106</v>
      </c>
    </row>
    <row r="40" spans="10:41" ht="20.100000000000001" customHeight="1">
      <c r="J40" s="133" t="s">
        <v>549</v>
      </c>
      <c r="K40" s="134" t="s">
        <v>549</v>
      </c>
      <c r="L40" s="135" t="s">
        <v>550</v>
      </c>
      <c r="M40" s="134" t="s">
        <v>551</v>
      </c>
      <c r="N40" s="136" t="str">
        <f t="shared" si="1"/>
        <v>25</v>
      </c>
      <c r="O40" s="135">
        <v>82</v>
      </c>
      <c r="Q40" s="153" t="s">
        <v>128</v>
      </c>
      <c r="R40" s="138"/>
      <c r="S40" s="138">
        <v>102</v>
      </c>
      <c r="T40" s="138">
        <v>1021</v>
      </c>
      <c r="U40" s="139">
        <v>102107</v>
      </c>
    </row>
    <row r="41" spans="10:41" ht="20.100000000000001" customHeight="1">
      <c r="J41" s="133" t="s">
        <v>552</v>
      </c>
      <c r="K41" s="134" t="s">
        <v>552</v>
      </c>
      <c r="L41" s="135" t="s">
        <v>553</v>
      </c>
      <c r="M41" s="134" t="s">
        <v>554</v>
      </c>
      <c r="N41" s="136" t="str">
        <f t="shared" si="1"/>
        <v>16</v>
      </c>
      <c r="O41" s="135">
        <v>73</v>
      </c>
      <c r="Q41" s="137" t="s">
        <v>129</v>
      </c>
      <c r="R41" s="138"/>
      <c r="S41" s="138">
        <v>102</v>
      </c>
      <c r="T41" s="138">
        <v>1022</v>
      </c>
      <c r="U41" s="139"/>
    </row>
    <row r="42" spans="10:41" ht="20.100000000000001" customHeight="1">
      <c r="J42" s="133" t="s">
        <v>555</v>
      </c>
      <c r="K42" s="134" t="s">
        <v>556</v>
      </c>
      <c r="L42" s="135" t="s">
        <v>557</v>
      </c>
      <c r="M42" s="134" t="s">
        <v>558</v>
      </c>
      <c r="N42" s="136" t="str">
        <f t="shared" si="1"/>
        <v>45</v>
      </c>
      <c r="O42" s="135">
        <v>24</v>
      </c>
      <c r="Q42" s="153" t="s">
        <v>559</v>
      </c>
      <c r="R42" s="138"/>
      <c r="S42" s="138">
        <v>102</v>
      </c>
      <c r="T42" s="138">
        <v>1022</v>
      </c>
      <c r="U42" s="139">
        <v>102201</v>
      </c>
    </row>
    <row r="43" spans="10:41" ht="20.100000000000001" customHeight="1">
      <c r="J43" s="150" t="s">
        <v>560</v>
      </c>
      <c r="K43" s="196" t="s">
        <v>561</v>
      </c>
      <c r="L43" s="197" t="s">
        <v>562</v>
      </c>
      <c r="M43" s="196" t="s">
        <v>563</v>
      </c>
      <c r="N43" s="198" t="str">
        <f t="shared" si="1"/>
        <v>26</v>
      </c>
      <c r="O43" s="197">
        <v>62</v>
      </c>
      <c r="Q43" s="153" t="s">
        <v>131</v>
      </c>
      <c r="R43" s="138"/>
      <c r="S43" s="138">
        <v>102</v>
      </c>
      <c r="T43" s="138">
        <v>1022</v>
      </c>
      <c r="U43" s="139">
        <v>102202</v>
      </c>
    </row>
    <row r="44" spans="10:41" ht="20.100000000000001" customHeight="1" thickBot="1">
      <c r="J44" s="199" t="s">
        <v>564</v>
      </c>
      <c r="K44" s="200" t="s">
        <v>501</v>
      </c>
      <c r="L44" s="200" t="s">
        <v>565</v>
      </c>
      <c r="M44" s="200" t="s">
        <v>566</v>
      </c>
      <c r="N44" s="201" t="str">
        <f>MID(M44,4,2)</f>
        <v>81</v>
      </c>
      <c r="O44" s="202">
        <v>1</v>
      </c>
      <c r="Q44" s="137" t="s">
        <v>132</v>
      </c>
      <c r="R44" s="138"/>
      <c r="S44" s="138">
        <v>102</v>
      </c>
      <c r="T44" s="138">
        <v>1023</v>
      </c>
      <c r="U44" s="139"/>
    </row>
    <row r="45" spans="10:41" ht="20.100000000000001" customHeight="1" thickTop="1">
      <c r="J45" s="203" t="s">
        <v>567</v>
      </c>
      <c r="K45" s="204" t="s">
        <v>501</v>
      </c>
      <c r="L45" s="204" t="s">
        <v>568</v>
      </c>
      <c r="M45" s="204" t="s">
        <v>569</v>
      </c>
      <c r="N45" s="205" t="str">
        <f>MID(M45,4,3)</f>
        <v>811</v>
      </c>
      <c r="O45" s="206">
        <v>1</v>
      </c>
      <c r="Q45" s="153" t="s">
        <v>133</v>
      </c>
      <c r="R45" s="138"/>
      <c r="S45" s="138">
        <v>102</v>
      </c>
      <c r="T45" s="138">
        <v>1023</v>
      </c>
      <c r="U45" s="139">
        <v>102301</v>
      </c>
    </row>
    <row r="46" spans="10:41" ht="20.100000000000001" customHeight="1">
      <c r="J46" s="207" t="s">
        <v>570</v>
      </c>
      <c r="K46" s="208" t="s">
        <v>501</v>
      </c>
      <c r="L46" s="208" t="s">
        <v>571</v>
      </c>
      <c r="M46" s="208" t="s">
        <v>572</v>
      </c>
      <c r="N46" s="209" t="str">
        <f t="shared" ref="N46:N50" si="2">MID(M46,4,3)</f>
        <v>812</v>
      </c>
      <c r="O46" s="210">
        <v>1</v>
      </c>
      <c r="Q46" s="153" t="s">
        <v>134</v>
      </c>
      <c r="R46" s="138"/>
      <c r="S46" s="138">
        <v>102</v>
      </c>
      <c r="T46" s="138">
        <v>1023</v>
      </c>
      <c r="U46" s="139">
        <v>102302</v>
      </c>
    </row>
    <row r="47" spans="10:41" ht="20.100000000000001" customHeight="1">
      <c r="J47" s="207" t="s">
        <v>573</v>
      </c>
      <c r="K47" s="208" t="s">
        <v>501</v>
      </c>
      <c r="L47" s="208" t="s">
        <v>574</v>
      </c>
      <c r="M47" s="208" t="s">
        <v>575</v>
      </c>
      <c r="N47" s="209" t="str">
        <f t="shared" si="2"/>
        <v>813</v>
      </c>
      <c r="O47" s="210">
        <v>1</v>
      </c>
      <c r="Q47" s="153" t="s">
        <v>135</v>
      </c>
      <c r="R47" s="138"/>
      <c r="S47" s="138">
        <v>102</v>
      </c>
      <c r="T47" s="138">
        <v>1023</v>
      </c>
      <c r="U47" s="139">
        <v>102303</v>
      </c>
    </row>
    <row r="48" spans="10:41" ht="20.100000000000001" customHeight="1">
      <c r="J48" s="207" t="s">
        <v>576</v>
      </c>
      <c r="K48" s="208" t="s">
        <v>501</v>
      </c>
      <c r="L48" s="208" t="s">
        <v>577</v>
      </c>
      <c r="M48" s="208" t="s">
        <v>578</v>
      </c>
      <c r="N48" s="209" t="str">
        <f t="shared" si="2"/>
        <v>814</v>
      </c>
      <c r="O48" s="210">
        <v>1</v>
      </c>
      <c r="Q48" s="137" t="s">
        <v>136</v>
      </c>
      <c r="R48" s="138"/>
      <c r="S48" s="138">
        <v>102</v>
      </c>
      <c r="T48" s="138">
        <v>1024</v>
      </c>
      <c r="U48" s="139"/>
    </row>
    <row r="49" spans="10:21" ht="20.100000000000001" customHeight="1">
      <c r="J49" s="207" t="s">
        <v>579</v>
      </c>
      <c r="K49" s="208" t="s">
        <v>501</v>
      </c>
      <c r="L49" s="208" t="s">
        <v>580</v>
      </c>
      <c r="M49" s="208" t="s">
        <v>581</v>
      </c>
      <c r="N49" s="209" t="str">
        <f t="shared" si="2"/>
        <v>815</v>
      </c>
      <c r="O49" s="210">
        <v>1</v>
      </c>
      <c r="Q49" s="153" t="s">
        <v>137</v>
      </c>
      <c r="R49" s="138"/>
      <c r="S49" s="138">
        <v>102</v>
      </c>
      <c r="T49" s="138">
        <v>1024</v>
      </c>
      <c r="U49" s="139">
        <v>102401</v>
      </c>
    </row>
    <row r="50" spans="10:21" ht="20.100000000000001" customHeight="1" thickBot="1">
      <c r="J50" s="211" t="s">
        <v>582</v>
      </c>
      <c r="K50" s="212" t="s">
        <v>501</v>
      </c>
      <c r="L50" s="212" t="s">
        <v>583</v>
      </c>
      <c r="M50" s="212" t="s">
        <v>584</v>
      </c>
      <c r="N50" s="213" t="str">
        <f t="shared" si="2"/>
        <v>816</v>
      </c>
      <c r="O50" s="214">
        <v>1</v>
      </c>
      <c r="Q50" s="153" t="s">
        <v>138</v>
      </c>
      <c r="R50" s="138"/>
      <c r="S50" s="138">
        <v>102</v>
      </c>
      <c r="T50" s="138">
        <v>1024</v>
      </c>
      <c r="U50" s="139">
        <v>102402</v>
      </c>
    </row>
    <row r="51" spans="10:21" ht="20.100000000000001" customHeight="1" thickTop="1">
      <c r="Q51" s="137" t="s">
        <v>139</v>
      </c>
      <c r="R51" s="138"/>
      <c r="S51" s="138">
        <v>102</v>
      </c>
      <c r="T51" s="138">
        <v>1025</v>
      </c>
      <c r="U51" s="139"/>
    </row>
    <row r="52" spans="10:21" ht="20.100000000000001" customHeight="1">
      <c r="Q52" s="215" t="s">
        <v>140</v>
      </c>
      <c r="R52" s="138"/>
      <c r="S52" s="138">
        <v>102</v>
      </c>
      <c r="T52" s="138">
        <v>1025</v>
      </c>
      <c r="U52" s="139">
        <v>102501</v>
      </c>
    </row>
    <row r="53" spans="10:21" ht="20.100000000000001" customHeight="1">
      <c r="Q53" s="137" t="s">
        <v>141</v>
      </c>
      <c r="R53" s="138"/>
      <c r="S53" s="138">
        <v>103</v>
      </c>
      <c r="T53" s="138"/>
      <c r="U53" s="139"/>
    </row>
    <row r="54" spans="10:21" ht="20.100000000000001" customHeight="1">
      <c r="Q54" s="153" t="s">
        <v>142</v>
      </c>
      <c r="R54" s="138"/>
      <c r="S54" s="138">
        <v>103</v>
      </c>
      <c r="T54" s="138"/>
      <c r="U54" s="139">
        <v>103001</v>
      </c>
    </row>
    <row r="55" spans="10:21" ht="20.100000000000001" customHeight="1">
      <c r="Q55" s="137" t="s">
        <v>143</v>
      </c>
      <c r="R55" s="138"/>
      <c r="S55" s="138">
        <v>104</v>
      </c>
      <c r="T55" s="138"/>
      <c r="U55" s="139"/>
    </row>
    <row r="56" spans="10:21" ht="20.100000000000001" customHeight="1">
      <c r="Q56" s="153" t="s">
        <v>144</v>
      </c>
      <c r="R56" s="138"/>
      <c r="S56" s="138">
        <v>104</v>
      </c>
      <c r="T56" s="138"/>
      <c r="U56" s="139">
        <v>104001</v>
      </c>
    </row>
    <row r="57" spans="10:21" ht="20.100000000000001" customHeight="1">
      <c r="Q57" s="153" t="s">
        <v>145</v>
      </c>
      <c r="R57" s="138"/>
      <c r="S57" s="138">
        <v>104</v>
      </c>
      <c r="T57" s="138"/>
      <c r="U57" s="139">
        <v>104002</v>
      </c>
    </row>
    <row r="58" spans="10:21" ht="20.100000000000001" customHeight="1">
      <c r="Q58" s="153" t="s">
        <v>146</v>
      </c>
      <c r="R58" s="138"/>
      <c r="S58" s="138">
        <v>104</v>
      </c>
      <c r="T58" s="138"/>
      <c r="U58" s="139">
        <v>104003</v>
      </c>
    </row>
    <row r="59" spans="10:21" ht="20.100000000000001" customHeight="1">
      <c r="Q59" s="137" t="s">
        <v>147</v>
      </c>
      <c r="R59" s="138"/>
      <c r="S59" s="138">
        <v>105</v>
      </c>
      <c r="T59" s="138"/>
      <c r="U59" s="139"/>
    </row>
    <row r="60" spans="10:21" ht="20.100000000000001" customHeight="1">
      <c r="Q60" s="153" t="s">
        <v>148</v>
      </c>
      <c r="R60" s="138"/>
      <c r="S60" s="138">
        <v>105</v>
      </c>
      <c r="T60" s="138"/>
      <c r="U60" s="139">
        <v>105001</v>
      </c>
    </row>
    <row r="61" spans="10:21" ht="20.100000000000001" customHeight="1">
      <c r="Q61" s="153" t="s">
        <v>149</v>
      </c>
      <c r="R61" s="138"/>
      <c r="S61" s="138">
        <v>105</v>
      </c>
      <c r="T61" s="138"/>
      <c r="U61" s="139">
        <v>105002</v>
      </c>
    </row>
    <row r="62" spans="10:21" ht="20.100000000000001" customHeight="1">
      <c r="Q62" s="153" t="s">
        <v>150</v>
      </c>
      <c r="R62" s="138"/>
      <c r="S62" s="138">
        <v>105</v>
      </c>
      <c r="T62" s="138"/>
      <c r="U62" s="139">
        <v>105003</v>
      </c>
    </row>
    <row r="63" spans="10:21" ht="20.100000000000001" customHeight="1">
      <c r="Q63" s="153" t="s">
        <v>151</v>
      </c>
      <c r="R63" s="138"/>
      <c r="S63" s="138">
        <v>105</v>
      </c>
      <c r="T63" s="138"/>
      <c r="U63" s="139">
        <v>105004</v>
      </c>
    </row>
    <row r="64" spans="10:21" ht="20.100000000000001" customHeight="1">
      <c r="Q64" s="153" t="s">
        <v>585</v>
      </c>
      <c r="R64" s="138"/>
      <c r="S64" s="138">
        <v>105</v>
      </c>
      <c r="T64" s="138"/>
      <c r="U64" s="139">
        <v>105005</v>
      </c>
    </row>
    <row r="65" spans="17:21" ht="20.100000000000001" customHeight="1">
      <c r="Q65" s="153" t="s">
        <v>586</v>
      </c>
      <c r="R65" s="138"/>
      <c r="S65" s="138">
        <v>105</v>
      </c>
      <c r="T65" s="138"/>
      <c r="U65" s="139">
        <v>105006</v>
      </c>
    </row>
    <row r="66" spans="17:21" ht="20.100000000000001" customHeight="1">
      <c r="Q66" s="153" t="s">
        <v>604</v>
      </c>
      <c r="R66" s="138"/>
      <c r="S66" s="138">
        <v>105</v>
      </c>
      <c r="T66" s="138"/>
      <c r="U66" s="139">
        <v>105007</v>
      </c>
    </row>
    <row r="67" spans="17:21" ht="20.100000000000001" customHeight="1">
      <c r="Q67" s="137" t="s">
        <v>153</v>
      </c>
      <c r="R67" s="138"/>
      <c r="S67" s="138">
        <v>106</v>
      </c>
      <c r="T67" s="138"/>
      <c r="U67" s="139"/>
    </row>
    <row r="68" spans="17:21" ht="20.100000000000001" customHeight="1">
      <c r="Q68" s="153" t="s">
        <v>154</v>
      </c>
      <c r="R68" s="138"/>
      <c r="S68" s="138">
        <v>106</v>
      </c>
      <c r="T68" s="138"/>
      <c r="U68" s="139">
        <v>106001</v>
      </c>
    </row>
    <row r="69" spans="17:21" ht="20.100000000000001" customHeight="1">
      <c r="Q69" s="137" t="s">
        <v>155</v>
      </c>
      <c r="R69" s="138"/>
      <c r="S69" s="138">
        <v>107</v>
      </c>
      <c r="T69" s="138"/>
      <c r="U69" s="139"/>
    </row>
    <row r="70" spans="17:21" ht="20.100000000000001" customHeight="1">
      <c r="Q70" s="153" t="s">
        <v>156</v>
      </c>
      <c r="R70" s="138"/>
      <c r="S70" s="138">
        <v>107</v>
      </c>
      <c r="T70" s="138"/>
      <c r="U70" s="139">
        <v>107001</v>
      </c>
    </row>
    <row r="71" spans="17:21" ht="20.100000000000001" customHeight="1">
      <c r="Q71" s="137" t="s">
        <v>157</v>
      </c>
      <c r="R71" s="138"/>
      <c r="S71" s="138">
        <v>108</v>
      </c>
      <c r="T71" s="138"/>
      <c r="U71" s="139"/>
    </row>
    <row r="72" spans="17:21" ht="20.100000000000001" customHeight="1">
      <c r="Q72" s="153" t="s">
        <v>158</v>
      </c>
      <c r="R72" s="138"/>
      <c r="S72" s="138">
        <v>108</v>
      </c>
      <c r="T72" s="138"/>
      <c r="U72" s="139">
        <v>108001</v>
      </c>
    </row>
    <row r="73" spans="17:21" ht="20.100000000000001" customHeight="1">
      <c r="Q73" s="153" t="s">
        <v>159</v>
      </c>
      <c r="R73" s="138"/>
      <c r="S73" s="138">
        <v>108</v>
      </c>
      <c r="T73" s="138"/>
      <c r="U73" s="139">
        <v>108002</v>
      </c>
    </row>
    <row r="74" spans="17:21" ht="20.100000000000001" customHeight="1">
      <c r="Q74" s="153" t="s">
        <v>160</v>
      </c>
      <c r="R74" s="138"/>
      <c r="S74" s="138">
        <v>108</v>
      </c>
      <c r="T74" s="138"/>
      <c r="U74" s="139">
        <v>108003</v>
      </c>
    </row>
    <row r="75" spans="17:21" ht="20.100000000000001" customHeight="1">
      <c r="Q75" s="153" t="s">
        <v>161</v>
      </c>
      <c r="R75" s="138"/>
      <c r="S75" s="138">
        <v>108</v>
      </c>
      <c r="T75" s="138"/>
      <c r="U75" s="139">
        <v>108004</v>
      </c>
    </row>
    <row r="76" spans="17:21" ht="20.100000000000001" customHeight="1">
      <c r="Q76" s="153" t="s">
        <v>162</v>
      </c>
      <c r="R76" s="138"/>
      <c r="S76" s="138">
        <v>108</v>
      </c>
      <c r="T76" s="138"/>
      <c r="U76" s="139">
        <v>108005</v>
      </c>
    </row>
    <row r="77" spans="17:21" ht="20.100000000000001" customHeight="1">
      <c r="Q77" s="153" t="s">
        <v>163</v>
      </c>
      <c r="R77" s="138"/>
      <c r="S77" s="138">
        <v>108</v>
      </c>
      <c r="T77" s="138"/>
      <c r="U77" s="139">
        <v>108006</v>
      </c>
    </row>
    <row r="78" spans="17:21" ht="20.100000000000001" customHeight="1">
      <c r="Q78" s="153" t="s">
        <v>587</v>
      </c>
      <c r="R78" s="138"/>
      <c r="S78" s="138">
        <v>108</v>
      </c>
      <c r="T78" s="138"/>
      <c r="U78" s="139">
        <v>108007</v>
      </c>
    </row>
    <row r="79" spans="17:21" ht="20.100000000000001" customHeight="1">
      <c r="Q79" s="153" t="s">
        <v>165</v>
      </c>
      <c r="R79" s="138"/>
      <c r="S79" s="138">
        <v>108</v>
      </c>
      <c r="T79" s="138"/>
      <c r="U79" s="139">
        <v>108008</v>
      </c>
    </row>
    <row r="80" spans="17:21" ht="20.100000000000001" customHeight="1">
      <c r="Q80" s="153" t="s">
        <v>166</v>
      </c>
      <c r="R80" s="138"/>
      <c r="S80" s="138">
        <v>108</v>
      </c>
      <c r="T80" s="138"/>
      <c r="U80" s="139">
        <v>108009</v>
      </c>
    </row>
    <row r="81" spans="17:21" ht="20.100000000000001" customHeight="1">
      <c r="Q81" s="153" t="s">
        <v>167</v>
      </c>
      <c r="R81" s="138"/>
      <c r="S81" s="138">
        <v>108</v>
      </c>
      <c r="T81" s="138"/>
      <c r="U81" s="139">
        <v>108010</v>
      </c>
    </row>
    <row r="82" spans="17:21" ht="20.100000000000001" customHeight="1">
      <c r="Q82" s="137" t="s">
        <v>168</v>
      </c>
      <c r="R82" s="138"/>
      <c r="S82" s="138">
        <v>109</v>
      </c>
      <c r="T82" s="138"/>
      <c r="U82" s="139"/>
    </row>
    <row r="83" spans="17:21" ht="20.100000000000001" customHeight="1">
      <c r="Q83" s="153" t="s">
        <v>169</v>
      </c>
      <c r="R83" s="138"/>
      <c r="S83" s="138">
        <v>109</v>
      </c>
      <c r="T83" s="138"/>
      <c r="U83" s="139">
        <v>109001</v>
      </c>
    </row>
    <row r="84" spans="17:21" ht="20.100000000000001" customHeight="1">
      <c r="Q84" s="153" t="s">
        <v>170</v>
      </c>
      <c r="R84" s="138"/>
      <c r="S84" s="138">
        <v>109</v>
      </c>
      <c r="T84" s="138"/>
      <c r="U84" s="139">
        <v>109002</v>
      </c>
    </row>
    <row r="85" spans="17:21" ht="20.100000000000001" customHeight="1">
      <c r="Q85" s="137" t="s">
        <v>171</v>
      </c>
      <c r="R85" s="138"/>
      <c r="S85" s="138">
        <v>110</v>
      </c>
      <c r="T85" s="138"/>
      <c r="U85" s="139"/>
    </row>
    <row r="86" spans="17:21" ht="20.100000000000001" customHeight="1">
      <c r="Q86" s="153" t="s">
        <v>172</v>
      </c>
      <c r="R86" s="138"/>
      <c r="S86" s="138">
        <v>110</v>
      </c>
      <c r="T86" s="138"/>
      <c r="U86" s="139">
        <v>110001</v>
      </c>
    </row>
    <row r="87" spans="17:21" ht="20.100000000000001" customHeight="1">
      <c r="Q87" s="137" t="s">
        <v>173</v>
      </c>
      <c r="R87" s="138"/>
      <c r="S87" s="138">
        <v>111</v>
      </c>
      <c r="T87" s="138"/>
      <c r="U87" s="139"/>
    </row>
    <row r="88" spans="17:21" ht="20.100000000000001" customHeight="1">
      <c r="Q88" s="153" t="s">
        <v>174</v>
      </c>
      <c r="R88" s="138"/>
      <c r="S88" s="138">
        <v>111</v>
      </c>
      <c r="T88" s="138"/>
      <c r="U88" s="139">
        <v>111001</v>
      </c>
    </row>
    <row r="89" spans="17:21" ht="20.100000000000001" customHeight="1">
      <c r="Q89" s="216" t="s">
        <v>175</v>
      </c>
      <c r="R89" s="138">
        <v>2</v>
      </c>
      <c r="S89" s="138"/>
      <c r="T89" s="138"/>
      <c r="U89" s="139"/>
    </row>
    <row r="90" spans="17:21" ht="20.100000000000001" customHeight="1">
      <c r="Q90" s="137" t="s">
        <v>176</v>
      </c>
      <c r="R90" s="138"/>
      <c r="S90" s="138">
        <v>201</v>
      </c>
      <c r="T90" s="138"/>
      <c r="U90" s="139"/>
    </row>
    <row r="91" spans="17:21" ht="20.100000000000001" customHeight="1">
      <c r="Q91" s="153" t="s">
        <v>177</v>
      </c>
      <c r="R91" s="138"/>
      <c r="S91" s="138">
        <v>201</v>
      </c>
      <c r="T91" s="138"/>
      <c r="U91" s="139">
        <v>201001</v>
      </c>
    </row>
    <row r="92" spans="17:21" ht="20.100000000000001" customHeight="1">
      <c r="Q92" s="137" t="s">
        <v>178</v>
      </c>
      <c r="R92" s="138"/>
      <c r="S92" s="138">
        <v>202</v>
      </c>
      <c r="T92" s="138"/>
      <c r="U92" s="139"/>
    </row>
    <row r="93" spans="17:21" ht="20.100000000000001" customHeight="1">
      <c r="Q93" s="153" t="s">
        <v>179</v>
      </c>
      <c r="R93" s="138"/>
      <c r="S93" s="138">
        <v>202</v>
      </c>
      <c r="T93" s="138"/>
      <c r="U93" s="139">
        <v>202001</v>
      </c>
    </row>
    <row r="94" spans="17:21" ht="20.100000000000001" customHeight="1">
      <c r="Q94" s="137" t="s">
        <v>180</v>
      </c>
      <c r="R94" s="138"/>
      <c r="S94" s="138">
        <v>203</v>
      </c>
      <c r="T94" s="138"/>
      <c r="U94" s="139"/>
    </row>
    <row r="95" spans="17:21" ht="20.100000000000001" customHeight="1">
      <c r="Q95" s="153" t="s">
        <v>181</v>
      </c>
      <c r="R95" s="138"/>
      <c r="S95" s="138">
        <v>203</v>
      </c>
      <c r="T95" s="138"/>
      <c r="U95" s="139">
        <v>203001</v>
      </c>
    </row>
    <row r="96" spans="17:21" ht="20.100000000000001" customHeight="1">
      <c r="Q96" s="137" t="s">
        <v>182</v>
      </c>
      <c r="R96" s="138"/>
      <c r="S96" s="138">
        <v>204</v>
      </c>
      <c r="T96" s="138"/>
      <c r="U96" s="139"/>
    </row>
    <row r="97" spans="17:21" ht="20.100000000000001" customHeight="1">
      <c r="Q97" s="153" t="s">
        <v>183</v>
      </c>
      <c r="R97" s="138"/>
      <c r="S97" s="138">
        <v>204</v>
      </c>
      <c r="T97" s="138"/>
      <c r="U97" s="139">
        <v>204001</v>
      </c>
    </row>
    <row r="98" spans="17:21" ht="20.100000000000001" customHeight="1">
      <c r="Q98" s="137" t="s">
        <v>184</v>
      </c>
      <c r="R98" s="138"/>
      <c r="S98" s="138">
        <v>205</v>
      </c>
      <c r="T98" s="138"/>
      <c r="U98" s="139"/>
    </row>
    <row r="99" spans="17:21" ht="20.100000000000001" customHeight="1">
      <c r="Q99" s="137" t="s">
        <v>185</v>
      </c>
      <c r="R99" s="138"/>
      <c r="S99" s="138">
        <v>205</v>
      </c>
      <c r="T99" s="138">
        <v>2051</v>
      </c>
      <c r="U99" s="139"/>
    </row>
    <row r="100" spans="17:21" ht="20.100000000000001" customHeight="1">
      <c r="Q100" s="153" t="s">
        <v>186</v>
      </c>
      <c r="R100" s="138"/>
      <c r="S100" s="138">
        <v>205</v>
      </c>
      <c r="T100" s="138">
        <v>2051</v>
      </c>
      <c r="U100" s="139">
        <v>205101</v>
      </c>
    </row>
    <row r="101" spans="17:21" ht="20.100000000000001" customHeight="1">
      <c r="Q101" s="137" t="s">
        <v>187</v>
      </c>
      <c r="R101" s="138"/>
      <c r="S101" s="138">
        <v>205</v>
      </c>
      <c r="T101" s="138">
        <v>2052</v>
      </c>
      <c r="U101" s="139"/>
    </row>
    <row r="102" spans="17:21" ht="20.100000000000001" customHeight="1">
      <c r="Q102" s="153" t="s">
        <v>188</v>
      </c>
      <c r="R102" s="138"/>
      <c r="S102" s="138">
        <v>205</v>
      </c>
      <c r="T102" s="138">
        <v>2052</v>
      </c>
      <c r="U102" s="139">
        <v>205201</v>
      </c>
    </row>
    <row r="103" spans="17:21" ht="20.100000000000001" customHeight="1">
      <c r="Q103" s="137" t="s">
        <v>189</v>
      </c>
      <c r="R103" s="138"/>
      <c r="S103" s="138">
        <v>205</v>
      </c>
      <c r="T103" s="138">
        <v>2053</v>
      </c>
      <c r="U103" s="139"/>
    </row>
    <row r="104" spans="17:21" ht="20.100000000000001" customHeight="1">
      <c r="Q104" s="153" t="s">
        <v>190</v>
      </c>
      <c r="R104" s="138"/>
      <c r="S104" s="138">
        <v>205</v>
      </c>
      <c r="T104" s="138">
        <v>2053</v>
      </c>
      <c r="U104" s="139">
        <v>205301</v>
      </c>
    </row>
    <row r="105" spans="17:21" ht="20.100000000000001" customHeight="1">
      <c r="Q105" s="137" t="s">
        <v>191</v>
      </c>
      <c r="R105" s="138"/>
      <c r="S105" s="138">
        <v>205</v>
      </c>
      <c r="T105" s="138">
        <v>2054</v>
      </c>
      <c r="U105" s="139"/>
    </row>
    <row r="106" spans="17:21" ht="20.100000000000001" customHeight="1">
      <c r="Q106" s="153" t="s">
        <v>192</v>
      </c>
      <c r="R106" s="138"/>
      <c r="S106" s="138">
        <v>205</v>
      </c>
      <c r="T106" s="138">
        <v>2054</v>
      </c>
      <c r="U106" s="139">
        <v>205401</v>
      </c>
    </row>
    <row r="107" spans="17:21" ht="20.100000000000001" customHeight="1">
      <c r="Q107" s="137" t="s">
        <v>193</v>
      </c>
      <c r="R107" s="138"/>
      <c r="S107" s="138">
        <v>205</v>
      </c>
      <c r="T107" s="138">
        <v>2055</v>
      </c>
      <c r="U107" s="139"/>
    </row>
    <row r="108" spans="17:21" ht="20.100000000000001" customHeight="1">
      <c r="Q108" s="153" t="s">
        <v>194</v>
      </c>
      <c r="R108" s="138"/>
      <c r="S108" s="138">
        <v>205</v>
      </c>
      <c r="T108" s="138">
        <v>2055</v>
      </c>
      <c r="U108" s="139">
        <v>205501</v>
      </c>
    </row>
    <row r="109" spans="17:21" ht="20.100000000000001" customHeight="1">
      <c r="Q109" s="137" t="s">
        <v>195</v>
      </c>
      <c r="R109" s="138"/>
      <c r="S109" s="138">
        <v>205</v>
      </c>
      <c r="T109" s="138">
        <v>2056</v>
      </c>
      <c r="U109" s="139"/>
    </row>
    <row r="110" spans="17:21" ht="20.100000000000001" customHeight="1">
      <c r="Q110" s="153" t="s">
        <v>196</v>
      </c>
      <c r="R110" s="138"/>
      <c r="S110" s="138">
        <v>205</v>
      </c>
      <c r="T110" s="138">
        <v>2056</v>
      </c>
      <c r="U110" s="139">
        <v>205601</v>
      </c>
    </row>
    <row r="111" spans="17:21" ht="20.100000000000001" customHeight="1">
      <c r="Q111" s="137" t="s">
        <v>197</v>
      </c>
      <c r="R111" s="138"/>
      <c r="S111" s="138">
        <v>206</v>
      </c>
      <c r="T111" s="138"/>
      <c r="U111" s="139"/>
    </row>
    <row r="112" spans="17:21" ht="20.100000000000001" customHeight="1">
      <c r="Q112" s="153" t="s">
        <v>198</v>
      </c>
      <c r="R112" s="138"/>
      <c r="S112" s="138">
        <v>206</v>
      </c>
      <c r="T112" s="138"/>
      <c r="U112" s="139">
        <v>206001</v>
      </c>
    </row>
    <row r="113" spans="17:21" ht="20.100000000000001" customHeight="1">
      <c r="Q113" s="153" t="s">
        <v>199</v>
      </c>
      <c r="R113" s="138"/>
      <c r="S113" s="138">
        <v>206</v>
      </c>
      <c r="T113" s="138"/>
      <c r="U113" s="139">
        <v>206002</v>
      </c>
    </row>
    <row r="114" spans="17:21" ht="20.100000000000001" customHeight="1">
      <c r="Q114" s="153" t="s">
        <v>200</v>
      </c>
      <c r="R114" s="138"/>
      <c r="S114" s="138">
        <v>206</v>
      </c>
      <c r="T114" s="138"/>
      <c r="U114" s="139">
        <v>206003</v>
      </c>
    </row>
    <row r="115" spans="17:21" ht="20.100000000000001" customHeight="1">
      <c r="Q115" s="137" t="s">
        <v>201</v>
      </c>
      <c r="R115" s="138"/>
      <c r="S115" s="138">
        <v>207</v>
      </c>
      <c r="T115" s="138"/>
      <c r="U115" s="139"/>
    </row>
    <row r="116" spans="17:21" ht="20.100000000000001" customHeight="1" thickBot="1">
      <c r="Q116" s="217" t="s">
        <v>202</v>
      </c>
      <c r="R116" s="218"/>
      <c r="S116" s="218">
        <v>207</v>
      </c>
      <c r="T116" s="218"/>
      <c r="U116" s="219">
        <v>207001</v>
      </c>
    </row>
  </sheetData>
  <sheetProtection algorithmName="SHA-512" hashValue="0O23qqNrtm+hXf+FfUFf/1m5Zq34RS9e0MHq7B0UTAfdigBS5ZtxYdzvkKnCKa595xhZeKbqvc5er9dKtnFRiQ==" saltValue="CQPhPPStyGLYJixcNrh/2g==" spinCount="100000" sheet="1" selectLockedCells="1" selectUnlockedCells="1"/>
  <mergeCells count="9">
    <mergeCell ref="B10:B11"/>
    <mergeCell ref="D10:F10"/>
    <mergeCell ref="C10:C11"/>
    <mergeCell ref="G10:G11"/>
    <mergeCell ref="AD8:AJ8"/>
    <mergeCell ref="AD9:AJ9"/>
    <mergeCell ref="AD10:AJ10"/>
    <mergeCell ref="AD11:AJ11"/>
    <mergeCell ref="AD12:AJ12"/>
  </mergeCells>
  <phoneticPr fontId="26" type="noConversion"/>
  <dataValidations count="6">
    <dataValidation type="list" allowBlank="1" showInputMessage="1" showErrorMessage="1" sqref="AK15" xr:uid="{62B6B299-21AC-43AA-8AC4-1D145215B948}">
      <formula1>$A$2:$A$4</formula1>
    </dataValidation>
    <dataValidation type="list" allowBlank="1" showInputMessage="1" showErrorMessage="1" sqref="AK10:AK11" xr:uid="{314ED0AB-713C-4666-B25E-D90BF2C67BEE}">
      <formula1>$AD$4:$AD$6</formula1>
    </dataValidation>
    <dataValidation type="list" allowBlank="1" showInputMessage="1" showErrorMessage="1" sqref="AK12" xr:uid="{B2638C82-EE0F-4087-A76E-3F2EEA0E6A9D}">
      <formula1>$AF$4:$AF$6</formula1>
    </dataValidation>
    <dataValidation type="list" allowBlank="1" showInputMessage="1" showErrorMessage="1" sqref="AL9:AL12" xr:uid="{B943DBC7-2680-4C23-B005-82FFF19B89CA}">
      <formula1>$AG$4:$AG$6</formula1>
    </dataValidation>
    <dataValidation type="list" allowBlank="1" showInputMessage="1" showErrorMessage="1" sqref="AM9:AM12" xr:uid="{75DBC89C-F093-40C1-9E3D-35931F73F0DE}">
      <formula1>$AH$4:$AH$6</formula1>
    </dataValidation>
    <dataValidation type="list" allowBlank="1" showInputMessage="1" showErrorMessage="1" sqref="AK9" xr:uid="{88872847-79B1-402F-8EA1-7A480B2B967E}">
      <formula1>$AC$4:$AC$5</formula1>
    </dataValidation>
  </dataValidation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60BBD7-A519-45BE-9E3C-2F5CB31E6655}">
  <sheetPr codeName="Sheet3">
    <tabColor rgb="FF002060"/>
  </sheetPr>
  <dimension ref="B1:O6"/>
  <sheetViews>
    <sheetView topLeftCell="B1" workbookViewId="0">
      <selection activeCell="D12" sqref="D12"/>
    </sheetView>
  </sheetViews>
  <sheetFormatPr defaultColWidth="8.5546875" defaultRowHeight="20.100000000000001" customHeight="1"/>
  <cols>
    <col min="1" max="1" width="3.5546875" style="2" customWidth="1"/>
    <col min="2" max="2" width="80.6640625" style="2" customWidth="1"/>
    <col min="3" max="3" width="8.5546875" style="2" customWidth="1"/>
    <col min="4" max="4" width="3.5546875" style="2" customWidth="1"/>
    <col min="5" max="5" width="24.5546875" style="2" hidden="1" customWidth="1"/>
    <col min="6" max="6" width="8.5546875" style="2" hidden="1" customWidth="1"/>
    <col min="7" max="7" width="3.5546875" style="2" hidden="1" customWidth="1"/>
    <col min="8" max="8" width="55.6640625" style="2" customWidth="1"/>
    <col min="9" max="9" width="7" style="2" customWidth="1"/>
    <col min="10" max="10" width="3.5546875" style="2" customWidth="1"/>
    <col min="11" max="11" width="40.44140625" style="2" hidden="1" customWidth="1"/>
    <col min="12" max="12" width="8.5546875" style="2" hidden="1" customWidth="1"/>
    <col min="13" max="13" width="3.5546875" style="2" hidden="1" customWidth="1"/>
    <col min="14" max="14" width="55.6640625" style="2" customWidth="1"/>
    <col min="15" max="15" width="8.5546875" style="2" customWidth="1"/>
    <col min="16" max="16" width="3.5546875" style="2" customWidth="1"/>
    <col min="17" max="16384" width="8.5546875" style="2"/>
  </cols>
  <sheetData>
    <row r="1" spans="2:15" ht="30" customHeight="1" thickTop="1">
      <c r="B1" s="409" t="s">
        <v>588</v>
      </c>
      <c r="C1" s="410" t="s">
        <v>320</v>
      </c>
      <c r="E1" s="411" t="s">
        <v>37</v>
      </c>
      <c r="F1" s="412" t="s">
        <v>320</v>
      </c>
      <c r="H1" s="409" t="s">
        <v>37</v>
      </c>
      <c r="I1" s="410" t="s">
        <v>320</v>
      </c>
      <c r="K1" s="411" t="s">
        <v>589</v>
      </c>
      <c r="L1" s="412" t="s">
        <v>320</v>
      </c>
      <c r="N1" s="409" t="s">
        <v>589</v>
      </c>
      <c r="O1" s="410" t="s">
        <v>320</v>
      </c>
    </row>
    <row r="2" spans="2:15" ht="30" customHeight="1">
      <c r="B2" s="413" t="str" cm="1">
        <f t="array" ref="B2">_xlfn._xlws.FILTER('Evaluare entitate'!C29:C141, ('Evaluare entitate'!D29:D141="Da") + ('Evaluare entitate'!D29:D141="Calificat") + ('Evaluare entitate'!D29:D141="Necalificat"), "")</f>
        <v/>
      </c>
      <c r="C2" s="14" t="str">
        <f>IF(B2="","",VLOOKUP(B2,Liste!Q3:U116,5,FALSE))</f>
        <v/>
      </c>
      <c r="E2" s="35" t="str">
        <f>IF(F2="","",VLOOKUP(Ajutor!F2,Liste!$AP$3:$AQ$20,2,FALSE))</f>
        <v/>
      </c>
      <c r="F2" s="35" t="str">
        <f>IF(C2="","",VALUE(LEFT(TEXT(C2,"000000"),3)))</f>
        <v/>
      </c>
      <c r="H2" s="416" t="str" cm="1">
        <f t="array" ref="H2">IF(E2="","",_xlfn.UNIQUE(_xlfn._xlws.FILTER(E2:F6,(E2:E6&lt;&gt;"")*(F2:F6&lt;&gt;""))))</f>
        <v/>
      </c>
      <c r="I2" s="14"/>
      <c r="K2" s="35" t="str">
        <f>IF(L2="","",VLOOKUP(Ajutor!L2,Liste!$AS$3:$AT$19,2,FALSE))</f>
        <v/>
      </c>
      <c r="L2" s="35" t="str">
        <f>IF(C2="","",IF(MID(TEXT(C2,"000000"),4,1)&lt;&gt;"0",VALUE(LEFT(TEXT(C2,"000000"),4)),""))</f>
        <v/>
      </c>
      <c r="N2" s="416" t="str" cm="1">
        <f t="array" ref="N2">IF(K2="","",_xlfn.UNIQUE(_xlfn._xlws.FILTER(K2:L6,(L2:L6&lt;&gt;"")*(L2:L6&lt;&gt;""))))</f>
        <v/>
      </c>
      <c r="O2" s="14"/>
    </row>
    <row r="3" spans="2:15" ht="30" customHeight="1">
      <c r="B3" s="414"/>
      <c r="C3" s="15" t="str">
        <f>IF(B3="","",VLOOKUP(B3,Liste!Q4:U117,5,FALSE))</f>
        <v/>
      </c>
      <c r="E3" s="35" t="str">
        <f>IF(F3="","",VLOOKUP(Ajutor!F3,Liste!$AP$3:$AQ$20,2,FALSE))</f>
        <v/>
      </c>
      <c r="F3" s="35" t="str">
        <f t="shared" ref="F3:F6" si="0">IF(C3="","",VALUE(LEFT(TEXT(C3,"000000"),3)))</f>
        <v/>
      </c>
      <c r="H3" s="417"/>
      <c r="I3" s="15"/>
      <c r="K3" s="35" t="str">
        <f>IF(L3="","",VLOOKUP(Ajutor!L3,Liste!$AS$3:$AT$19,2,FALSE))</f>
        <v/>
      </c>
      <c r="L3" s="35" t="str">
        <f t="shared" ref="L3:L6" si="1">IF(C3="","",IF(MID(TEXT(C3,"000000"),4,1)&lt;&gt;"0",VALUE(LEFT(TEXT(C3,"000000"),4)),""))</f>
        <v/>
      </c>
      <c r="N3" s="417"/>
      <c r="O3" s="15"/>
    </row>
    <row r="4" spans="2:15" ht="30" customHeight="1">
      <c r="B4" s="414"/>
      <c r="C4" s="15" t="str">
        <f>IF(B4="","",VLOOKUP(B4,Liste!Q5:U118,5,FALSE))</f>
        <v/>
      </c>
      <c r="E4" s="35" t="str">
        <f>IF(F4="","",VLOOKUP(Ajutor!F4,Liste!$AP$3:$AQ$20,2,FALSE))</f>
        <v/>
      </c>
      <c r="F4" s="35" t="str">
        <f t="shared" si="0"/>
        <v/>
      </c>
      <c r="H4" s="417"/>
      <c r="I4" s="15"/>
      <c r="K4" s="35" t="str">
        <f>IF(L4="","",VLOOKUP(Ajutor!L4,Liste!$AS$3:$AT$19,2,FALSE))</f>
        <v/>
      </c>
      <c r="L4" s="35" t="str">
        <f t="shared" si="1"/>
        <v/>
      </c>
      <c r="N4" s="417"/>
      <c r="O4" s="15"/>
    </row>
    <row r="5" spans="2:15" ht="30" customHeight="1">
      <c r="B5" s="414"/>
      <c r="C5" s="15" t="str">
        <f>IF(B5="","",VLOOKUP(B5,Liste!Q6:U119,5,FALSE))</f>
        <v/>
      </c>
      <c r="E5" s="35" t="str">
        <f>IF(F5="","",VLOOKUP(Ajutor!F5,Liste!$AP$3:$AQ$20,2,FALSE))</f>
        <v/>
      </c>
      <c r="F5" s="35" t="str">
        <f t="shared" si="0"/>
        <v/>
      </c>
      <c r="H5" s="417"/>
      <c r="I5" s="15"/>
      <c r="K5" s="35" t="str">
        <f>IF(L5="","",VLOOKUP(Ajutor!L5,Liste!$AS$3:$AT$19,2,FALSE))</f>
        <v/>
      </c>
      <c r="L5" s="35" t="str">
        <f t="shared" si="1"/>
        <v/>
      </c>
      <c r="N5" s="417"/>
      <c r="O5" s="15"/>
    </row>
    <row r="6" spans="2:15" ht="30" customHeight="1">
      <c r="B6" s="415"/>
      <c r="C6" s="16" t="str">
        <f>IF(B6="","",VLOOKUP(B6,Liste!Q7:U120,5,FALSE))</f>
        <v/>
      </c>
      <c r="E6" s="36" t="str">
        <f>IF(F6="","",VLOOKUP(Ajutor!F6,Liste!$AP$3:$AQ$20,2,FALSE))</f>
        <v/>
      </c>
      <c r="F6" s="36" t="str">
        <f t="shared" si="0"/>
        <v/>
      </c>
      <c r="H6" s="418"/>
      <c r="I6" s="16"/>
      <c r="K6" s="36" t="str">
        <f>IF(L6="","",VLOOKUP(Ajutor!L6,Liste!$AS$3:$AT$19,2,FALSE))</f>
        <v/>
      </c>
      <c r="L6" s="36" t="str">
        <f t="shared" si="1"/>
        <v/>
      </c>
      <c r="N6" s="418"/>
      <c r="O6" s="16"/>
    </row>
  </sheetData>
  <sheetProtection algorithmName="SHA-512" hashValue="9whcnSoNjAVxlGNpmVW43+dT2UIxZBMe9hFjhBtW/9Pat40ni/IGXntJCQ1JHK2B/v6gKXyRwHAiHSWAwoAbtQ==" saltValue="SvSy1+HoIBPFmThl0VLsDQ==" spinCount="100000" sheet="1" selectLockedCells="1" selectUnlockedCells="1"/>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745B1A-F5A5-4FFD-B349-06B351C7AAFD}">
  <sheetPr codeName="Sheet4">
    <tabColor rgb="FF002060"/>
  </sheetPr>
  <dimension ref="A1:O16"/>
  <sheetViews>
    <sheetView view="pageBreakPreview" zoomScaleNormal="100" zoomScaleSheetLayoutView="100" workbookViewId="0">
      <selection activeCell="D12" sqref="D12"/>
    </sheetView>
  </sheetViews>
  <sheetFormatPr defaultColWidth="8.77734375" defaultRowHeight="19.95" customHeight="1"/>
  <cols>
    <col min="1" max="1" width="3.6640625" style="42" customWidth="1"/>
    <col min="2" max="2" width="9.5546875" style="42" bestFit="1" customWidth="1"/>
    <col min="3" max="3" width="9.33203125" style="42" customWidth="1"/>
    <col min="4" max="4" width="62" style="42" customWidth="1"/>
    <col min="5" max="5" width="8.88671875" style="42"/>
    <col min="6" max="6" width="12.6640625" style="42" bestFit="1" customWidth="1"/>
    <col min="7" max="7" width="8.88671875" style="42" customWidth="1"/>
    <col min="8" max="8" width="9.77734375" style="42" bestFit="1" customWidth="1"/>
    <col min="9" max="9" width="8.88671875" style="42"/>
    <col min="10" max="10" width="9.77734375" style="42" bestFit="1" customWidth="1"/>
    <col min="11" max="11" width="8.88671875" style="42"/>
    <col min="12" max="12" width="9.77734375" style="42" bestFit="1" customWidth="1"/>
    <col min="13" max="13" width="7.88671875" style="42" bestFit="1" customWidth="1"/>
    <col min="14" max="16384" width="8.77734375" style="92"/>
  </cols>
  <sheetData>
    <row r="1" spans="2:15" s="42" customFormat="1" ht="30" customHeight="1" thickTop="1" thickBot="1">
      <c r="B1" s="301" t="s">
        <v>590</v>
      </c>
      <c r="C1" s="302" t="s">
        <v>591</v>
      </c>
      <c r="D1" s="302"/>
      <c r="E1" s="302"/>
      <c r="F1" s="302" t="s">
        <v>341</v>
      </c>
      <c r="G1" s="302"/>
      <c r="H1" s="302" t="s">
        <v>592</v>
      </c>
      <c r="I1" s="302"/>
      <c r="J1" s="302" t="s">
        <v>88</v>
      </c>
      <c r="K1" s="302"/>
      <c r="L1" s="302" t="s">
        <v>593</v>
      </c>
      <c r="M1" s="303" t="s">
        <v>594</v>
      </c>
      <c r="N1" s="82"/>
      <c r="O1" s="82"/>
    </row>
    <row r="2" spans="2:15" ht="19.95" customHeight="1" thickTop="1">
      <c r="B2" s="304">
        <v>1</v>
      </c>
      <c r="C2" s="305">
        <f>IF(
   COUNTIF('Evaluare entitate'!D97,"Da")
  +COUNTIF('Evaluare entitate'!D98,"Da")
  +COUNTIF('Evaluare entitate'!D103,"Da")
  +COUNTIF('Evaluare entitate'!D110,"Da")&gt;0,
1,0)</f>
        <v>0</v>
      </c>
      <c r="D2" s="305" t="s">
        <v>595</v>
      </c>
      <c r="E2" s="305"/>
      <c r="F2" s="305" t="s">
        <v>594</v>
      </c>
      <c r="G2" s="305"/>
      <c r="H2" s="305" t="s">
        <v>594</v>
      </c>
      <c r="I2" s="305"/>
      <c r="J2" s="305" t="s">
        <v>594</v>
      </c>
      <c r="K2" s="305">
        <f>IF(AND(C2=1, 'Evaluare entitate'!D158="Da"), 1, 0)</f>
        <v>0</v>
      </c>
      <c r="L2" s="305">
        <f>IF(OR(G4=1, I3=1, K7=1), 1, 0)</f>
        <v>0</v>
      </c>
      <c r="M2" s="306">
        <f>IF(OR(K2=1, K3=1, K4=1, 'Evaluare entitate'!D163="Da"), 1, 0)</f>
        <v>0</v>
      </c>
      <c r="N2" s="300"/>
      <c r="O2" s="300"/>
    </row>
    <row r="3" spans="2:15" ht="30" customHeight="1">
      <c r="B3" s="307">
        <v>2</v>
      </c>
      <c r="C3" s="308">
        <f>IF(
   COUNTIF('Evaluare entitate'!D30:D74,"Da")
  +COUNTIF('Evaluare entitate'!D78:D81,"Da")
  +COUNTIF('Evaluare entitate'!D99:D102,"Da")
  +COUNTIF('Evaluare entitate'!D84:D96,"Da")
  +COUNTIF('Evaluare entitate'!D107,"Da")
  +COUNTIF('Evaluare entitate'!D112,"Da")&gt;0,
1,0)</f>
        <v>0</v>
      </c>
      <c r="D3" s="309" t="s">
        <v>596</v>
      </c>
      <c r="E3" s="308"/>
      <c r="F3" s="308"/>
      <c r="G3" s="308"/>
      <c r="H3" s="308" t="s">
        <v>593</v>
      </c>
      <c r="I3" s="308">
        <f>IF(AND(C3=1, 'Evaluare entitate'!D20="Mijlocie", 'Evaluare entitate'!D158="Da"), 1, 0)</f>
        <v>0</v>
      </c>
      <c r="J3" s="308" t="s">
        <v>594</v>
      </c>
      <c r="K3" s="308">
        <f>IF(AND(C3=1, 'Evaluare entitate'!D20="Mare", 'Evaluare entitate'!D158="Da"), 1, 0)</f>
        <v>0</v>
      </c>
      <c r="L3" s="308"/>
      <c r="M3" s="310"/>
      <c r="N3" s="300"/>
      <c r="O3" s="300"/>
    </row>
    <row r="4" spans="2:15" ht="19.95" customHeight="1">
      <c r="B4" s="307">
        <v>3</v>
      </c>
      <c r="C4" s="308">
        <f>IF(
   COUNTIF('Evaluare entitate'!D104,"Da")
  +COUNTIF('Evaluare entitate'!D105,"Da")
  +COUNTIF('Evaluare entitate'!D108,"Da")&gt;0,
1,0)</f>
        <v>0</v>
      </c>
      <c r="D4" s="308" t="s">
        <v>597</v>
      </c>
      <c r="E4" s="308"/>
      <c r="F4" s="308" t="s">
        <v>593</v>
      </c>
      <c r="G4" s="308">
        <f>IF(AND(C4=1, 'Evaluare entitate'!D20="Mică/micro", 'Evaluare entitate'!D169="Da"), 1, 0)</f>
        <v>0</v>
      </c>
      <c r="H4" s="308" t="s">
        <v>594</v>
      </c>
      <c r="I4" s="308"/>
      <c r="J4" s="308" t="s">
        <v>594</v>
      </c>
      <c r="K4" s="308">
        <f>IF(AND(C4=1, OR('Evaluare entitate'!D20="Mare", 'Evaluare entitate'!D20="Mijlocie"), 'Evaluare entitate'!D169="Da"), 1, 0)</f>
        <v>0</v>
      </c>
      <c r="L4" s="308"/>
      <c r="M4" s="310"/>
      <c r="N4" s="300"/>
      <c r="O4" s="300"/>
    </row>
    <row r="5" spans="2:15" ht="19.95" customHeight="1" thickBot="1">
      <c r="B5" s="311"/>
      <c r="C5" s="312"/>
      <c r="D5" s="312"/>
      <c r="E5" s="312"/>
      <c r="F5" s="312"/>
      <c r="G5" s="312"/>
      <c r="H5" s="312"/>
      <c r="I5" s="312"/>
      <c r="J5" s="312"/>
      <c r="K5" s="312"/>
      <c r="L5" s="312"/>
      <c r="M5" s="313"/>
      <c r="N5" s="300"/>
      <c r="O5" s="300"/>
    </row>
    <row r="6" spans="2:15" ht="30" customHeight="1" thickTop="1" thickBot="1">
      <c r="B6" s="314"/>
      <c r="C6" s="315" t="s">
        <v>598</v>
      </c>
      <c r="D6" s="315"/>
      <c r="E6" s="315"/>
      <c r="F6" s="315"/>
      <c r="G6" s="315"/>
      <c r="H6" s="315"/>
      <c r="I6" s="315"/>
      <c r="J6" s="315"/>
      <c r="K6" s="315"/>
      <c r="L6" s="315"/>
      <c r="M6" s="316"/>
      <c r="N6" s="300"/>
      <c r="O6" s="300"/>
    </row>
    <row r="7" spans="2:15" ht="19.95" customHeight="1" thickTop="1" thickBot="1">
      <c r="B7" s="317">
        <v>4</v>
      </c>
      <c r="C7" s="318">
        <f>IF(
   COUNTIF('Evaluare entitate'!D115:D140,"Da")&gt;0,
   1, 0)</f>
        <v>0</v>
      </c>
      <c r="D7" s="318" t="s">
        <v>599</v>
      </c>
      <c r="E7" s="318"/>
      <c r="F7" s="318"/>
      <c r="G7" s="318"/>
      <c r="H7" s="318" t="s">
        <v>593</v>
      </c>
      <c r="I7" s="318"/>
      <c r="J7" s="318" t="s">
        <v>593</v>
      </c>
      <c r="K7" s="318">
        <f>IF(AND(C7=1, OR('Evaluare entitate'!D20="Mijlocie", 'Evaluare entitate'!D20="Mare"), 'Evaluare entitate'!D158="Da"), 1, 0)</f>
        <v>0</v>
      </c>
      <c r="L7" s="318"/>
      <c r="M7" s="319"/>
      <c r="N7" s="300"/>
      <c r="O7" s="300"/>
    </row>
    <row r="8" spans="2:15" ht="19.95" customHeight="1" thickTop="1" thickBot="1">
      <c r="B8" s="314" t="s">
        <v>600</v>
      </c>
      <c r="D8" s="308"/>
      <c r="E8" s="308"/>
      <c r="F8" s="308"/>
      <c r="G8" s="308"/>
      <c r="H8" s="308"/>
      <c r="I8" s="308"/>
      <c r="J8" s="308"/>
      <c r="K8" s="308"/>
      <c r="L8" s="308"/>
      <c r="M8" s="310"/>
      <c r="N8" s="300"/>
      <c r="O8" s="300"/>
    </row>
    <row r="9" spans="2:15" ht="19.95" customHeight="1" thickTop="1">
      <c r="B9" s="308" t="s">
        <v>641</v>
      </c>
      <c r="C9" s="308"/>
      <c r="D9" s="308">
        <v>1</v>
      </c>
      <c r="E9" s="308"/>
      <c r="F9" s="308"/>
      <c r="G9" s="308"/>
      <c r="H9" s="308"/>
      <c r="I9" s="308"/>
      <c r="J9" s="308"/>
      <c r="K9" s="308"/>
      <c r="L9" s="308">
        <f>IF(AND(C3=1, M9=0, M2=0, 'Evaluare entitate'!D158="Da", OR('Evaluare entitate'!D149="MEDIU", 'Evaluare entitate'!D150="MEDIU")), 1, 0)</f>
        <v>0</v>
      </c>
      <c r="M9" s="310">
        <f>IF(AND(C3=1, M2=0, 'Evaluare entitate'!D158="Da", OR('Evaluare entitate'!D148="Da", 'Evaluare entitate'!D151="Da", 'Evaluare entitate'!D149="RIDICAT", 'Evaluare entitate'!D150="RIDICAT")), 1, 0)</f>
        <v>0</v>
      </c>
      <c r="N9" s="300"/>
      <c r="O9" s="300"/>
    </row>
    <row r="10" spans="2:15" ht="19.95" customHeight="1" thickBot="1">
      <c r="B10" s="320" t="s">
        <v>642</v>
      </c>
      <c r="C10" s="320"/>
      <c r="D10" s="320">
        <v>1</v>
      </c>
      <c r="E10" s="320"/>
      <c r="F10" s="320"/>
      <c r="G10" s="320"/>
      <c r="H10" s="320"/>
      <c r="I10" s="320"/>
      <c r="J10" s="320"/>
      <c r="K10" s="320"/>
      <c r="L10" s="320">
        <f>IF(AND(
    C7=1,
    M10=0,
    'Evaluare entitate'!D158="Da",
    OR(
        'Evaluare entitate'!D148="Da",
        'Evaluare entitate'!D149="MEDIU",
        'Evaluare entitate'!D149="RIDICAT",
        'Evaluare entitate'!D150="MEDIU",
        'Evaluare entitate'!D150="RIDICAT"
    ),
    SUM(K2:M9)=0
), 1, 0)</f>
        <v>0</v>
      </c>
      <c r="M10" s="321">
        <f>IF(AND(C7=1, 'Evaluare entitate'!D151="Da", 'Evaluare entitate'!D158="Da"), 1, 0)</f>
        <v>0</v>
      </c>
      <c r="N10" s="300"/>
      <c r="O10" s="300"/>
    </row>
    <row r="11" spans="2:15" ht="19.95" customHeight="1">
      <c r="C11" s="82"/>
      <c r="D11" s="82"/>
      <c r="E11" s="82"/>
      <c r="F11" s="82"/>
      <c r="G11" s="82"/>
      <c r="H11" s="82"/>
      <c r="I11" s="82"/>
      <c r="J11" s="82"/>
      <c r="K11" s="82"/>
      <c r="L11" s="82"/>
      <c r="M11" s="82"/>
      <c r="N11" s="300"/>
      <c r="O11" s="300"/>
    </row>
    <row r="12" spans="2:15" ht="19.95" customHeight="1">
      <c r="C12" s="82" t="s">
        <v>670</v>
      </c>
      <c r="D12" s="82"/>
      <c r="E12" s="82"/>
      <c r="F12" s="82"/>
      <c r="G12" s="82"/>
      <c r="H12" s="82"/>
      <c r="I12" s="82"/>
      <c r="J12" s="82"/>
      <c r="K12" s="82"/>
      <c r="L12" s="82"/>
      <c r="M12" s="82"/>
      <c r="N12" s="300"/>
      <c r="O12" s="300"/>
    </row>
    <row r="13" spans="2:15" ht="19.95" customHeight="1">
      <c r="D13" s="82"/>
      <c r="E13" s="82"/>
      <c r="F13" s="82"/>
      <c r="G13" s="82"/>
      <c r="H13" s="82"/>
      <c r="I13" s="82"/>
      <c r="J13" s="82"/>
      <c r="K13" s="82"/>
      <c r="L13" s="82"/>
      <c r="M13" s="82"/>
      <c r="N13" s="300"/>
      <c r="O13" s="300"/>
    </row>
    <row r="14" spans="2:15" ht="19.95" customHeight="1">
      <c r="C14" s="82"/>
      <c r="D14" s="82"/>
      <c r="E14" s="82"/>
      <c r="F14" s="82"/>
      <c r="G14" s="82"/>
      <c r="H14" s="82"/>
      <c r="I14" s="82"/>
      <c r="J14" s="82"/>
      <c r="K14" s="82"/>
      <c r="L14" s="82"/>
      <c r="M14" s="82"/>
      <c r="N14" s="300"/>
      <c r="O14" s="300"/>
    </row>
    <row r="15" spans="2:15" ht="19.95" customHeight="1">
      <c r="C15" s="82"/>
      <c r="D15" s="82"/>
      <c r="E15" s="82"/>
      <c r="F15" s="82"/>
      <c r="G15" s="82"/>
      <c r="H15" s="82"/>
      <c r="I15" s="82"/>
      <c r="J15" s="82"/>
      <c r="K15" s="82"/>
      <c r="L15" s="82"/>
      <c r="M15" s="82"/>
      <c r="N15" s="300"/>
      <c r="O15" s="300"/>
    </row>
    <row r="16" spans="2:15" ht="19.95" customHeight="1">
      <c r="C16" s="82"/>
      <c r="D16" s="82"/>
      <c r="E16" s="82"/>
      <c r="F16" s="82"/>
      <c r="G16" s="82"/>
      <c r="H16" s="82"/>
      <c r="I16" s="82"/>
      <c r="J16" s="82"/>
      <c r="K16" s="82"/>
      <c r="L16" s="82"/>
      <c r="M16" s="82"/>
      <c r="N16" s="300"/>
      <c r="O16" s="300"/>
    </row>
  </sheetData>
  <sheetProtection algorithmName="SHA-512" hashValue="S4yAWBFolXnt+rZF+P5HylXOd3gKRboYWeMbkdlMj2Gi/Ah3bHF04T70b09qrz0xeAd5eDxCm+/aUBHNK5YU1w==" saltValue="yHJ92wyd96U2LbjAQnMJYw==" spinCount="100000" sheet="1" selectLockedCells="1" selectUnlockedCells="1"/>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2e43ca80-eab2-4e14-9413-3a6c652f09f7" xsi:nil="true"/>
    <lcf76f155ced4ddcb4097134ff3c332f xmlns="b178268d-1cb6-4de7-a048-48384ec0531b">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DAFDA6B0AE15F7418FF3ABB5E9DEB40F" ma:contentTypeVersion="13" ma:contentTypeDescription="Create a new document." ma:contentTypeScope="" ma:versionID="0eac2c131c39b48d0d2aa03c9438b02e">
  <xsd:schema xmlns:xsd="http://www.w3.org/2001/XMLSchema" xmlns:xs="http://www.w3.org/2001/XMLSchema" xmlns:p="http://schemas.microsoft.com/office/2006/metadata/properties" xmlns:ns2="b178268d-1cb6-4de7-a048-48384ec0531b" xmlns:ns3="2e43ca80-eab2-4e14-9413-3a6c652f09f7" targetNamespace="http://schemas.microsoft.com/office/2006/metadata/properties" ma:root="true" ma:fieldsID="47d61d8a28d8db1894b95c9b2661768e" ns2:_="" ns3:_="">
    <xsd:import namespace="b178268d-1cb6-4de7-a048-48384ec0531b"/>
    <xsd:import namespace="2e43ca80-eab2-4e14-9413-3a6c652f09f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GenerationTime" minOccurs="0"/>
                <xsd:element ref="ns2:MediaServiceEventHashCode" minOccurs="0"/>
                <xsd:element ref="ns2:MediaServiceOCR" minOccurs="0"/>
                <xsd:element ref="ns2:MediaServiceObjectDetectorVersions" minOccurs="0"/>
                <xsd:element ref="ns2:MediaServiceDateTaken" minOccurs="0"/>
                <xsd:element ref="ns3:SharedWithUsers" minOccurs="0"/>
                <xsd:element ref="ns3:SharedWithDetail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178268d-1cb6-4de7-a048-48384ec0531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Image Tags" ma:readOnly="false" ma:fieldId="{5cf76f15-5ced-4ddc-b409-7134ff3c332f}" ma:taxonomyMulti="true" ma:sspId="355b9894-8878-49cc-8b9c-147bbc745837" ma:termSetId="09814cd3-568e-fe90-9814-8d621ff8fb84" ma:anchorId="fba54fb3-c3e1-fe81-a776-ca4b69148c4d" ma:open="true" ma:isKeyword="false">
      <xsd:complexType>
        <xsd:sequence>
          <xsd:element ref="pc:Terms" minOccurs="0" maxOccurs="1"/>
        </xsd:sequence>
      </xsd:complex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ObjectDetectorVersions" ma:index="16" nillable="true" ma:displayName="MediaServiceObjectDetectorVersions" ma:hidden="true" ma:indexed="true" ma:internalName="MediaServiceObjectDetectorVersions" ma:readOnly="true">
      <xsd:simpleType>
        <xsd:restriction base="dms:Text"/>
      </xsd:simpleType>
    </xsd:element>
    <xsd:element name="MediaServiceDateTaken" ma:index="17" nillable="true" ma:displayName="MediaServiceDateTaken" ma:hidden="true" ma:indexed="true" ma:internalName="MediaServiceDateTaken" ma:readOnly="true">
      <xsd:simpleType>
        <xsd:restriction base="dms:Text"/>
      </xsd:simpleType>
    </xsd:element>
    <xsd:element name="MediaServiceSearchProperties" ma:index="20"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e43ca80-eab2-4e14-9413-3a6c652f09f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8b9bf290-0368-4a78-bb37-bc2e0e258979}" ma:internalName="TaxCatchAll" ma:showField="CatchAllData" ma:web="2e43ca80-eab2-4e14-9413-3a6c652f09f7">
      <xsd:complexType>
        <xsd:complexContent>
          <xsd:extension base="dms:MultiChoiceLookup">
            <xsd:sequence>
              <xsd:element name="Value" type="dms:Lookup" maxOccurs="unbounded" minOccurs="0" nillable="true"/>
            </xsd:sequence>
          </xsd:extension>
        </xsd:complexContent>
      </xsd:complexType>
    </xsd:element>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C63CC08A-DE12-4CB1-A4C9-1BBDDEB47EF3}">
  <ds:schemaRefs>
    <ds:schemaRef ds:uri="http://purl.org/dc/dcmitype/"/>
    <ds:schemaRef ds:uri="b178268d-1cb6-4de7-a048-48384ec0531b"/>
    <ds:schemaRef ds:uri="http://www.w3.org/XML/1998/namespace"/>
    <ds:schemaRef ds:uri="http://schemas.openxmlformats.org/package/2006/metadata/core-properties"/>
    <ds:schemaRef ds:uri="http://schemas.microsoft.com/office/2006/documentManagement/types"/>
    <ds:schemaRef ds:uri="http://schemas.microsoft.com/office/2006/metadata/properties"/>
    <ds:schemaRef ds:uri="http://purl.org/dc/elements/1.1/"/>
    <ds:schemaRef ds:uri="http://schemas.microsoft.com/office/infopath/2007/PartnerControls"/>
    <ds:schemaRef ds:uri="2e43ca80-eab2-4e14-9413-3a6c652f09f7"/>
    <ds:schemaRef ds:uri="http://purl.org/dc/terms/"/>
  </ds:schemaRefs>
</ds:datastoreItem>
</file>

<file path=customXml/itemProps2.xml><?xml version="1.0" encoding="utf-8"?>
<ds:datastoreItem xmlns:ds="http://schemas.openxmlformats.org/officeDocument/2006/customXml" ds:itemID="{66B366F7-EF75-41A0-A3BF-8B3F319FFC6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178268d-1cb6-4de7-a048-48384ec0531b"/>
    <ds:schemaRef ds:uri="2e43ca80-eab2-4e14-9413-3a6c652f09f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DAD6175A-8484-430C-9493-25153D552D66}">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9</vt:i4>
      </vt:variant>
      <vt:variant>
        <vt:lpstr>Named Ranges</vt:lpstr>
      </vt:variant>
      <vt:variant>
        <vt:i4>7</vt:i4>
      </vt:variant>
    </vt:vector>
  </HeadingPairs>
  <TitlesOfParts>
    <vt:vector size="16" baseType="lpstr">
      <vt:lpstr>Introducere</vt:lpstr>
      <vt:lpstr>Instructiuni utilizare</vt:lpstr>
      <vt:lpstr>Date entitate</vt:lpstr>
      <vt:lpstr>Evaluare entitate</vt:lpstr>
      <vt:lpstr>Formular notificare</vt:lpstr>
      <vt:lpstr>Centralizator date</vt:lpstr>
      <vt:lpstr>Liste</vt:lpstr>
      <vt:lpstr>Ajutor</vt:lpstr>
      <vt:lpstr>Algoritm clasificare</vt:lpstr>
      <vt:lpstr>'Algoritm clasificare'!Print_Area</vt:lpstr>
      <vt:lpstr>'Centralizator date'!Print_Area</vt:lpstr>
      <vt:lpstr>'Date entitate'!Print_Area</vt:lpstr>
      <vt:lpstr>'Evaluare entitate'!Print_Area</vt:lpstr>
      <vt:lpstr>'Formular notificare'!Print_Area</vt:lpstr>
      <vt:lpstr>'Instructiuni utilizare'!Print_Area</vt:lpstr>
      <vt:lpstr>Introducere!Print_Area</vt:lpstr>
    </vt:vector>
  </TitlesOfParts>
  <Manager/>
  <Company>DNSC/DGRC</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EDANIS@RO</dc:title>
  <dc:subject/>
  <dc:creator>constantin.calin@dnsc.ro</dc:creator>
  <cp:keywords/>
  <dc:description/>
  <cp:lastModifiedBy>Gabriel Niculescu</cp:lastModifiedBy>
  <cp:revision/>
  <cp:lastPrinted>2025-08-07T14:52:50Z</cp:lastPrinted>
  <dcterms:created xsi:type="dcterms:W3CDTF">2020-09-21T12:38:47Z</dcterms:created>
  <dcterms:modified xsi:type="dcterms:W3CDTF">2025-08-22T07:49:48Z</dcterms:modified>
  <cp:category>EVIDENȚĂ</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0x010100DAFDA6B0AE15F7418FF3ABB5E9DEB40F</vt:lpwstr>
  </property>
  <property fmtid="{D5CDD505-2E9C-101B-9397-08002B2CF9AE}" pid="3" name="Order">
    <vt:r8>20400</vt:r8>
  </property>
  <property fmtid="{D5CDD505-2E9C-101B-9397-08002B2CF9AE}" pid="4" name="xd_Signature">
    <vt:bool>false</vt:bool>
  </property>
  <property fmtid="{D5CDD505-2E9C-101B-9397-08002B2CF9AE}" pid="5" name="xd_ProgID">
    <vt:lpwstr/>
  </property>
  <property fmtid="{D5CDD505-2E9C-101B-9397-08002B2CF9AE}" pid="6" name="_ExtendedDescription">
    <vt:lpwstr/>
  </property>
  <property fmtid="{D5CDD505-2E9C-101B-9397-08002B2CF9AE}" pid="7" name="TriggerFlowInfo">
    <vt:lpwstr/>
  </property>
  <property fmtid="{D5CDD505-2E9C-101B-9397-08002B2CF9AE}" pid="8" name="ComplianceAssetId">
    <vt:lpwstr/>
  </property>
  <property fmtid="{D5CDD505-2E9C-101B-9397-08002B2CF9AE}" pid="9" name="TemplateUrl">
    <vt:lpwstr/>
  </property>
  <property fmtid="{D5CDD505-2E9C-101B-9397-08002B2CF9AE}" pid="10" name="MediaServiceImageTags">
    <vt:lpwstr/>
  </property>
</Properties>
</file>